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汇总" sheetId="1" state="hidden" r:id="rId1"/>
    <sheet name="总表" sheetId="4" r:id="rId2"/>
    <sheet name="省级" sheetId="2" r:id="rId3"/>
    <sheet name="县级" sheetId="3" r:id="rId4"/>
    <sheet name="Shee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<sst xmlns="http://schemas.openxmlformats.org/spreadsheetml/2006/main" count="192" uniqueCount="57">
  <si>
    <t>附件1</t>
  </si>
  <si>
    <t>2023年6月份优抚人员定期抚恤补助金、护理费经费汇总表</t>
  </si>
  <si>
    <t xml:space="preserve">                    金额单位：元</t>
  </si>
  <si>
    <t>属         别</t>
  </si>
  <si>
    <t>定期抚恤金
月标准</t>
  </si>
  <si>
    <t>门诊包干费
月标准</t>
  </si>
  <si>
    <t>人数</t>
  </si>
  <si>
    <t>合计</t>
  </si>
  <si>
    <t>增发项目</t>
  </si>
  <si>
    <t>应发金额</t>
  </si>
  <si>
    <t>备注</t>
  </si>
  <si>
    <t>总人数</t>
  </si>
  <si>
    <t>其中发放人数</t>
  </si>
  <si>
    <t>其中孤老人数</t>
  </si>
  <si>
    <t>其中去世人数</t>
  </si>
  <si>
    <t>月补助
金额</t>
  </si>
  <si>
    <t>护理费</t>
  </si>
  <si>
    <t>补发</t>
  </si>
  <si>
    <t>丧葬费</t>
  </si>
  <si>
    <t>实发</t>
  </si>
  <si>
    <t>应发</t>
  </si>
  <si>
    <t>月补助</t>
  </si>
  <si>
    <t>县级补助资金</t>
  </si>
  <si>
    <t>60周岁以上农村籍退役士兵
生活补助</t>
  </si>
  <si>
    <t>月标准=54元*兵年</t>
  </si>
  <si>
    <t>“两参”退役军人</t>
  </si>
  <si>
    <t>省级资金421400元；
县级资金67350元；</t>
  </si>
  <si>
    <t>带病回乡退役军人</t>
  </si>
  <si>
    <t>省级资金511257元；
县级资金169034元；</t>
  </si>
  <si>
    <t>在乡复员军人</t>
  </si>
  <si>
    <t>新中国成立前</t>
  </si>
  <si>
    <t>省级资金236717元；
县级资金5771元；
孤老生活补贴金曾发100元/人*7</t>
  </si>
  <si>
    <t>新中国成立后</t>
  </si>
  <si>
    <t>“三属”人员</t>
  </si>
  <si>
    <t>烈士遗属</t>
  </si>
  <si>
    <t>省级资金453855元；
县级资金7035元；</t>
  </si>
  <si>
    <t>因公牺牲军人遗属</t>
  </si>
  <si>
    <t>病故军人遗属</t>
  </si>
  <si>
    <t>伤残军人</t>
  </si>
  <si>
    <t>在职残疾军人</t>
  </si>
  <si>
    <t>省级资金951254元；
县级资金142542元；</t>
  </si>
  <si>
    <t>在乡残疾军人</t>
  </si>
  <si>
    <t>退伍临补人员</t>
  </si>
  <si>
    <t>县级资金55799元；</t>
  </si>
  <si>
    <t>低保退役军人生活补助</t>
  </si>
  <si>
    <t>低保标准1035的10%；
县级资金9152元</t>
  </si>
  <si>
    <t>2024年1月份优抚人员定期抚恤补助金、护理费经费汇总表</t>
  </si>
  <si>
    <t>孤老补助</t>
  </si>
  <si>
    <t>2024年3月份优抚人员定期抚恤补助金、护理费经费汇总表（省级）</t>
  </si>
  <si>
    <t>60周岁以上农村籍退役
士兵生活补助</t>
  </si>
  <si>
    <t>附件2</t>
  </si>
  <si>
    <t>2024年3月份优抚人员定期抚恤补助金、护理费经费汇总表（县级）</t>
  </si>
  <si>
    <t>属     别</t>
  </si>
  <si>
    <t>月补助标准</t>
  </si>
  <si>
    <t>月补助金额</t>
  </si>
  <si>
    <t>——</t>
  </si>
  <si>
    <t>丧葬补助费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</si>
</sst>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rgb="FF000000"/>
      <name val="黑体"/>
      <charset val="134"/>
    </font>
    <font>
      <sz val="16"/>
      <color rgb="FF000000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6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5" applyNumberFormat="0" applyFill="0" applyAlignment="0" applyProtection="0">
      <alignment vertical="center"/>
    </xf>
    <xf numFmtId="0" fontId="16" fillId="0" borderId="65" applyNumberFormat="0" applyFill="0" applyAlignment="0" applyProtection="0">
      <alignment vertical="center"/>
    </xf>
    <xf numFmtId="0" fontId="17" fillId="0" borderId="6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67" applyNumberFormat="0" applyAlignment="0" applyProtection="0">
      <alignment vertical="center"/>
    </xf>
    <xf numFmtId="0" fontId="19" fillId="9" borderId="68" applyNumberFormat="0" applyAlignment="0" applyProtection="0">
      <alignment vertical="center"/>
    </xf>
    <xf numFmtId="0" fontId="20" fillId="9" borderId="67" applyNumberFormat="0" applyAlignment="0" applyProtection="0">
      <alignment vertical="center"/>
    </xf>
    <xf numFmtId="0" fontId="21" fillId="10" borderId="69" applyNumberFormat="0" applyAlignment="0" applyProtection="0">
      <alignment vertical="center"/>
    </xf>
    <xf numFmtId="0" fontId="22" fillId="0" borderId="70" applyNumberFormat="0" applyFill="0" applyAlignment="0" applyProtection="0">
      <alignment vertical="center"/>
    </xf>
    <xf numFmtId="0" fontId="23" fillId="0" borderId="7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0" fillId="0" borderId="0"/>
  </cellStyleXfs>
  <cellXfs count="200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176" fontId="2" fillId="3" borderId="40" xfId="0" applyNumberFormat="1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176" fontId="2" fillId="3" borderId="55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59" xfId="0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6" borderId="63" xfId="0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0" fillId="6" borderId="7" xfId="0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workbookViewId="0">
      <pane ySplit="5" topLeftCell="A6" activePane="bottomLeft" state="frozen"/>
      <selection/>
      <selection pane="bottomLeft" activeCell="F32" sqref="F32"/>
    </sheetView>
  </sheetViews>
  <sheetFormatPr defaultColWidth="9" defaultRowHeight="13.5"/>
  <cols>
    <col min="1" max="1" width="12.875" style="163" customWidth="1"/>
    <col min="2" max="2" width="15.5" style="163" customWidth="1"/>
    <col min="3" max="3" width="9" style="163"/>
    <col min="4" max="4" width="8.875" style="163" customWidth="1"/>
    <col min="5" max="5" width="7.75" style="163" customWidth="1"/>
    <col min="6" max="6" width="8.75" style="163" customWidth="1"/>
    <col min="7" max="7" width="8.5" style="163" customWidth="1"/>
    <col min="8" max="8" width="8.125" style="163" customWidth="1"/>
    <col min="9" max="9" width="8.875" style="163" customWidth="1"/>
    <col min="10" max="10" width="6.375" style="163" customWidth="1"/>
    <col min="11" max="11" width="7.75" style="163" customWidth="1"/>
    <col min="12" max="12" width="8.5" style="163" customWidth="1"/>
    <col min="13" max="13" width="9.25" style="163" customWidth="1"/>
    <col min="14" max="14" width="24.25" style="163" customWidth="1"/>
    <col min="15" max="17" width="9" style="163"/>
    <col min="18" max="18" width="12.875" style="163" customWidth="1"/>
    <col min="19" max="16384" width="9" style="163"/>
  </cols>
  <sheetData>
    <row r="1" ht="19" customHeight="1" spans="1:14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9" customHeight="1" spans="1:14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customHeight="1" spans="1:14">
      <c r="A3" s="164"/>
      <c r="B3" s="164"/>
      <c r="C3" s="164"/>
      <c r="D3" s="164"/>
      <c r="E3" s="164"/>
      <c r="F3" s="164"/>
      <c r="G3" s="164"/>
      <c r="H3" s="164"/>
      <c r="I3" s="164"/>
      <c r="J3" s="183" t="s">
        <v>2</v>
      </c>
      <c r="K3" s="183"/>
      <c r="L3" s="183"/>
      <c r="M3" s="183"/>
      <c r="N3" s="183"/>
    </row>
    <row r="4" ht="19" customHeight="1" spans="1:14">
      <c r="A4" s="165" t="s">
        <v>3</v>
      </c>
      <c r="B4" s="166"/>
      <c r="C4" s="167" t="s">
        <v>4</v>
      </c>
      <c r="D4" s="167" t="s">
        <v>5</v>
      </c>
      <c r="E4" s="168" t="s">
        <v>6</v>
      </c>
      <c r="F4" s="169"/>
      <c r="G4" s="169"/>
      <c r="H4" s="13"/>
      <c r="I4" s="176" t="s">
        <v>7</v>
      </c>
      <c r="J4" s="177"/>
      <c r="K4" s="176" t="s">
        <v>8</v>
      </c>
      <c r="L4" s="177"/>
      <c r="M4" s="167" t="s">
        <v>9</v>
      </c>
      <c r="N4" s="179" t="s">
        <v>10</v>
      </c>
    </row>
    <row r="5" ht="24" customHeight="1" spans="1:18">
      <c r="A5" s="170"/>
      <c r="B5" s="8"/>
      <c r="C5" s="171"/>
      <c r="D5" s="171"/>
      <c r="E5" s="66" t="s">
        <v>11</v>
      </c>
      <c r="F5" s="86" t="s">
        <v>12</v>
      </c>
      <c r="G5" s="66" t="s">
        <v>13</v>
      </c>
      <c r="H5" s="66" t="s">
        <v>14</v>
      </c>
      <c r="I5" s="66" t="s">
        <v>15</v>
      </c>
      <c r="J5" s="64" t="s">
        <v>16</v>
      </c>
      <c r="K5" s="64" t="s">
        <v>17</v>
      </c>
      <c r="L5" s="64" t="s">
        <v>18</v>
      </c>
      <c r="M5" s="171"/>
      <c r="N5" s="180"/>
      <c r="O5" s="184" t="s">
        <v>19</v>
      </c>
      <c r="P5" s="184" t="s">
        <v>20</v>
      </c>
      <c r="Q5" s="163" t="s">
        <v>21</v>
      </c>
      <c r="R5" s="163" t="s">
        <v>22</v>
      </c>
    </row>
    <row r="6" ht="31.5" customHeight="1" spans="1:14">
      <c r="A6" s="73" t="s">
        <v>23</v>
      </c>
      <c r="B6" s="73"/>
      <c r="C6" s="64">
        <v>54</v>
      </c>
      <c r="D6" s="64"/>
      <c r="E6" s="64">
        <v>3553</v>
      </c>
      <c r="F6" s="64">
        <v>3548</v>
      </c>
      <c r="G6" s="64"/>
      <c r="H6" s="64">
        <f>E6-F6</f>
        <v>5</v>
      </c>
      <c r="I6" s="64">
        <v>1017360</v>
      </c>
      <c r="J6" s="64"/>
      <c r="K6" s="185">
        <v>324</v>
      </c>
      <c r="L6" s="64"/>
      <c r="M6" s="65">
        <f t="shared" ref="M6:M25" si="0">L6+K6+J6+I6</f>
        <v>1017684</v>
      </c>
      <c r="N6" s="64" t="s">
        <v>24</v>
      </c>
    </row>
    <row r="7" ht="18" customHeight="1" spans="1:14">
      <c r="A7" s="172" t="s">
        <v>25</v>
      </c>
      <c r="B7" s="173"/>
      <c r="C7" s="64">
        <v>1000</v>
      </c>
      <c r="D7" s="64">
        <v>100</v>
      </c>
      <c r="E7" s="64">
        <v>59</v>
      </c>
      <c r="F7" s="64">
        <v>59</v>
      </c>
      <c r="G7" s="64"/>
      <c r="H7" s="64"/>
      <c r="I7" s="65">
        <f t="shared" ref="I7:I24" si="1">C7*F7</f>
        <v>59000</v>
      </c>
      <c r="J7" s="64"/>
      <c r="K7" s="64"/>
      <c r="L7" s="65"/>
      <c r="M7" s="65">
        <f t="shared" si="0"/>
        <v>59000</v>
      </c>
      <c r="N7" s="186" t="s">
        <v>26</v>
      </c>
    </row>
    <row r="8" ht="18" customHeight="1" spans="1:14">
      <c r="A8" s="174"/>
      <c r="B8" s="175"/>
      <c r="C8" s="64">
        <v>800</v>
      </c>
      <c r="D8" s="64">
        <v>80</v>
      </c>
      <c r="E8" s="64">
        <v>4</v>
      </c>
      <c r="F8" s="64">
        <v>4</v>
      </c>
      <c r="G8" s="64"/>
      <c r="H8" s="64"/>
      <c r="I8" s="65">
        <f t="shared" si="1"/>
        <v>3200</v>
      </c>
      <c r="J8" s="64"/>
      <c r="K8" s="64"/>
      <c r="L8" s="65"/>
      <c r="M8" s="65">
        <f t="shared" si="0"/>
        <v>3200</v>
      </c>
      <c r="N8" s="167"/>
    </row>
    <row r="9" ht="18" customHeight="1" spans="1:19">
      <c r="A9" s="176"/>
      <c r="B9" s="177"/>
      <c r="C9" s="64">
        <v>950</v>
      </c>
      <c r="D9" s="64">
        <v>95</v>
      </c>
      <c r="E9" s="64">
        <v>450</v>
      </c>
      <c r="F9" s="64">
        <v>449</v>
      </c>
      <c r="G9" s="64"/>
      <c r="H9" s="64">
        <v>1</v>
      </c>
      <c r="I9" s="65">
        <f t="shared" si="1"/>
        <v>426550</v>
      </c>
      <c r="J9" s="64"/>
      <c r="K9" s="64"/>
      <c r="L9" s="65">
        <v>5700</v>
      </c>
      <c r="M9" s="65">
        <f t="shared" si="0"/>
        <v>432250</v>
      </c>
      <c r="N9" s="167"/>
      <c r="O9" s="163">
        <v>950</v>
      </c>
      <c r="P9" s="163">
        <v>800</v>
      </c>
      <c r="Q9" s="163">
        <v>488750</v>
      </c>
      <c r="R9" s="163">
        <f>(O9-P9)*F9</f>
        <v>67350</v>
      </c>
      <c r="S9" s="163">
        <f>Q9-R9</f>
        <v>421400</v>
      </c>
    </row>
    <row r="10" ht="18" customHeight="1" spans="1:14">
      <c r="A10" s="172" t="s">
        <v>27</v>
      </c>
      <c r="B10" s="173"/>
      <c r="C10" s="64">
        <v>1261</v>
      </c>
      <c r="D10" s="68">
        <v>126</v>
      </c>
      <c r="E10" s="64">
        <v>147</v>
      </c>
      <c r="F10" s="64">
        <v>147</v>
      </c>
      <c r="G10" s="64"/>
      <c r="H10" s="64"/>
      <c r="I10" s="65">
        <f t="shared" si="1"/>
        <v>185367</v>
      </c>
      <c r="J10" s="64"/>
      <c r="K10" s="64"/>
      <c r="L10" s="65"/>
      <c r="M10" s="65">
        <f t="shared" si="0"/>
        <v>185367</v>
      </c>
      <c r="N10" s="186" t="s">
        <v>28</v>
      </c>
    </row>
    <row r="11" ht="18" customHeight="1" spans="1:14">
      <c r="A11" s="174"/>
      <c r="B11" s="175"/>
      <c r="C11" s="64">
        <v>765</v>
      </c>
      <c r="D11" s="68">
        <v>77</v>
      </c>
      <c r="E11" s="64">
        <v>47</v>
      </c>
      <c r="F11" s="64">
        <v>47</v>
      </c>
      <c r="G11" s="64"/>
      <c r="H11" s="64"/>
      <c r="I11" s="65">
        <f t="shared" si="1"/>
        <v>35955</v>
      </c>
      <c r="J11" s="64"/>
      <c r="K11" s="64"/>
      <c r="L11" s="65"/>
      <c r="M11" s="65">
        <f t="shared" si="0"/>
        <v>35955</v>
      </c>
      <c r="N11" s="167"/>
    </row>
    <row r="12" ht="18" customHeight="1" spans="1:19">
      <c r="A12" s="176"/>
      <c r="B12" s="177"/>
      <c r="C12" s="64">
        <v>1211</v>
      </c>
      <c r="D12" s="68">
        <v>121</v>
      </c>
      <c r="E12" s="64">
        <v>381</v>
      </c>
      <c r="F12" s="64">
        <v>379</v>
      </c>
      <c r="G12" s="64"/>
      <c r="H12" s="64">
        <v>1</v>
      </c>
      <c r="I12" s="65">
        <f t="shared" si="1"/>
        <v>458969</v>
      </c>
      <c r="J12" s="64"/>
      <c r="K12" s="64"/>
      <c r="L12" s="65">
        <v>7266</v>
      </c>
      <c r="M12" s="65">
        <f t="shared" si="0"/>
        <v>466235</v>
      </c>
      <c r="N12" s="171"/>
      <c r="O12" s="163">
        <v>1211</v>
      </c>
      <c r="P12" s="163">
        <v>765</v>
      </c>
      <c r="Q12" s="163">
        <v>680291</v>
      </c>
      <c r="R12" s="163">
        <f>(O12-P12)*F12</f>
        <v>169034</v>
      </c>
      <c r="S12" s="163">
        <f>Q12-R12</f>
        <v>511257</v>
      </c>
    </row>
    <row r="13" ht="18" customHeight="1" spans="1:14">
      <c r="A13" s="178" t="s">
        <v>29</v>
      </c>
      <c r="B13" s="178" t="s">
        <v>30</v>
      </c>
      <c r="C13" s="64">
        <v>2319</v>
      </c>
      <c r="D13" s="68">
        <v>232</v>
      </c>
      <c r="E13" s="64">
        <v>17</v>
      </c>
      <c r="F13" s="64">
        <v>17</v>
      </c>
      <c r="G13" s="64"/>
      <c r="H13" s="64"/>
      <c r="I13" s="65">
        <f t="shared" si="1"/>
        <v>39423</v>
      </c>
      <c r="J13" s="65"/>
      <c r="K13" s="64"/>
      <c r="L13" s="65"/>
      <c r="M13" s="65">
        <f t="shared" si="0"/>
        <v>39423</v>
      </c>
      <c r="N13" s="186" t="s">
        <v>31</v>
      </c>
    </row>
    <row r="14" ht="18" customHeight="1" spans="1:19">
      <c r="A14" s="179"/>
      <c r="B14" s="179"/>
      <c r="C14" s="64">
        <v>2419</v>
      </c>
      <c r="D14" s="68">
        <v>242</v>
      </c>
      <c r="E14" s="64">
        <v>5</v>
      </c>
      <c r="F14" s="64">
        <v>5</v>
      </c>
      <c r="G14" s="64"/>
      <c r="H14" s="64"/>
      <c r="I14" s="65">
        <f t="shared" si="1"/>
        <v>12095</v>
      </c>
      <c r="J14" s="65"/>
      <c r="K14" s="64"/>
      <c r="L14" s="65"/>
      <c r="M14" s="65">
        <f t="shared" si="0"/>
        <v>12095</v>
      </c>
      <c r="N14" s="167"/>
      <c r="O14" s="187">
        <v>2169</v>
      </c>
      <c r="P14" s="188">
        <v>1966</v>
      </c>
      <c r="Q14" s="188">
        <v>242488</v>
      </c>
      <c r="R14" s="197">
        <f>(O14-P14)*5</f>
        <v>1015</v>
      </c>
      <c r="S14" s="163">
        <f>Q14-R14-R18</f>
        <v>236717</v>
      </c>
    </row>
    <row r="15" ht="18" customHeight="1" spans="1:18">
      <c r="A15" s="179"/>
      <c r="B15" s="180"/>
      <c r="C15" s="64">
        <v>2169</v>
      </c>
      <c r="D15" s="68">
        <v>217</v>
      </c>
      <c r="E15" s="64">
        <v>5</v>
      </c>
      <c r="F15" s="64">
        <v>5</v>
      </c>
      <c r="G15" s="64"/>
      <c r="H15" s="64"/>
      <c r="I15" s="65">
        <f t="shared" si="1"/>
        <v>10845</v>
      </c>
      <c r="J15" s="65"/>
      <c r="K15" s="64"/>
      <c r="L15" s="65"/>
      <c r="M15" s="65">
        <f t="shared" si="0"/>
        <v>10845</v>
      </c>
      <c r="N15" s="167"/>
      <c r="O15" s="189"/>
      <c r="P15" s="184"/>
      <c r="Q15" s="184"/>
      <c r="R15" s="198"/>
    </row>
    <row r="16" ht="18" customHeight="1" spans="1:18">
      <c r="A16" s="179"/>
      <c r="B16" s="178" t="s">
        <v>32</v>
      </c>
      <c r="C16" s="66">
        <v>2275</v>
      </c>
      <c r="D16" s="68">
        <v>228</v>
      </c>
      <c r="E16" s="64">
        <v>50</v>
      </c>
      <c r="F16" s="64">
        <v>50</v>
      </c>
      <c r="G16" s="64"/>
      <c r="H16" s="64"/>
      <c r="I16" s="65">
        <f t="shared" si="1"/>
        <v>113750</v>
      </c>
      <c r="J16" s="65"/>
      <c r="K16" s="64"/>
      <c r="L16" s="65"/>
      <c r="M16" s="65">
        <f t="shared" si="0"/>
        <v>113750</v>
      </c>
      <c r="N16" s="167"/>
      <c r="O16" s="189"/>
      <c r="P16" s="184"/>
      <c r="Q16" s="184"/>
      <c r="R16" s="198"/>
    </row>
    <row r="17" ht="18" customHeight="1" spans="1:18">
      <c r="A17" s="179"/>
      <c r="B17" s="179"/>
      <c r="C17" s="66">
        <v>2375</v>
      </c>
      <c r="D17" s="68">
        <v>238</v>
      </c>
      <c r="E17" s="64">
        <v>2</v>
      </c>
      <c r="F17" s="64">
        <v>2</v>
      </c>
      <c r="G17" s="64"/>
      <c r="H17" s="64"/>
      <c r="I17" s="65">
        <f t="shared" si="1"/>
        <v>4750</v>
      </c>
      <c r="J17" s="65"/>
      <c r="K17" s="64"/>
      <c r="L17" s="65"/>
      <c r="M17" s="65">
        <f t="shared" si="0"/>
        <v>4750</v>
      </c>
      <c r="N17" s="167"/>
      <c r="O17" s="189"/>
      <c r="P17" s="184"/>
      <c r="Q17" s="184"/>
      <c r="R17" s="198"/>
    </row>
    <row r="18" ht="18" customHeight="1" spans="1:18">
      <c r="A18" s="180"/>
      <c r="B18" s="180"/>
      <c r="C18" s="66">
        <v>2125</v>
      </c>
      <c r="D18" s="68">
        <v>213</v>
      </c>
      <c r="E18" s="64">
        <v>29</v>
      </c>
      <c r="F18" s="64">
        <v>29</v>
      </c>
      <c r="G18" s="64"/>
      <c r="H18" s="64"/>
      <c r="I18" s="65">
        <f t="shared" si="1"/>
        <v>61625</v>
      </c>
      <c r="J18" s="65"/>
      <c r="K18" s="64"/>
      <c r="L18" s="65"/>
      <c r="M18" s="65">
        <f t="shared" si="0"/>
        <v>61625</v>
      </c>
      <c r="N18" s="171"/>
      <c r="O18" s="190">
        <v>2125</v>
      </c>
      <c r="P18" s="191">
        <v>1961</v>
      </c>
      <c r="Q18" s="191"/>
      <c r="R18" s="199">
        <f>(O18-P18)*F18</f>
        <v>4756</v>
      </c>
    </row>
    <row r="19" ht="18" customHeight="1" spans="1:17">
      <c r="A19" s="178" t="s">
        <v>33</v>
      </c>
      <c r="B19" s="178" t="s">
        <v>34</v>
      </c>
      <c r="C19" s="64">
        <v>3612</v>
      </c>
      <c r="D19" s="68">
        <v>361</v>
      </c>
      <c r="E19" s="64">
        <v>85</v>
      </c>
      <c r="F19" s="64">
        <v>84</v>
      </c>
      <c r="G19" s="64"/>
      <c r="H19" s="64">
        <v>1</v>
      </c>
      <c r="I19" s="65">
        <f t="shared" si="1"/>
        <v>303408</v>
      </c>
      <c r="J19" s="64"/>
      <c r="K19" s="64"/>
      <c r="L19" s="65">
        <v>21672</v>
      </c>
      <c r="M19" s="65">
        <f t="shared" si="0"/>
        <v>325080</v>
      </c>
      <c r="N19" s="186" t="s">
        <v>35</v>
      </c>
      <c r="O19" s="184"/>
      <c r="P19" s="184"/>
      <c r="Q19" s="184"/>
    </row>
    <row r="20" ht="18" customHeight="1" spans="1:19">
      <c r="A20" s="179"/>
      <c r="B20" s="180"/>
      <c r="C20" s="64">
        <v>3358</v>
      </c>
      <c r="D20" s="68">
        <v>336</v>
      </c>
      <c r="E20" s="64">
        <v>15</v>
      </c>
      <c r="F20" s="64">
        <v>15</v>
      </c>
      <c r="G20" s="64"/>
      <c r="H20" s="64"/>
      <c r="I20" s="65">
        <f t="shared" si="1"/>
        <v>50370</v>
      </c>
      <c r="J20" s="64"/>
      <c r="K20" s="64"/>
      <c r="L20" s="65"/>
      <c r="M20" s="65">
        <f t="shared" si="0"/>
        <v>50370</v>
      </c>
      <c r="N20" s="167"/>
      <c r="O20" s="192">
        <v>3358</v>
      </c>
      <c r="P20" s="188">
        <v>3076</v>
      </c>
      <c r="Q20" s="188">
        <v>460890</v>
      </c>
      <c r="R20" s="197">
        <f>(O20-P20)*F20</f>
        <v>4230</v>
      </c>
      <c r="S20" s="163">
        <f>Q20-R20-R22-R24</f>
        <v>453855</v>
      </c>
    </row>
    <row r="21" ht="18" customHeight="1" spans="1:18">
      <c r="A21" s="179"/>
      <c r="B21" s="178" t="s">
        <v>36</v>
      </c>
      <c r="C21" s="64">
        <v>3149</v>
      </c>
      <c r="D21" s="68">
        <v>315</v>
      </c>
      <c r="E21" s="64">
        <v>14</v>
      </c>
      <c r="F21" s="64">
        <v>14</v>
      </c>
      <c r="G21" s="64"/>
      <c r="H21" s="64"/>
      <c r="I21" s="65">
        <f t="shared" si="1"/>
        <v>44086</v>
      </c>
      <c r="J21" s="64"/>
      <c r="K21" s="64"/>
      <c r="L21" s="65"/>
      <c r="M21" s="65">
        <f t="shared" si="0"/>
        <v>44086</v>
      </c>
      <c r="N21" s="167"/>
      <c r="O21" s="189"/>
      <c r="P21" s="184"/>
      <c r="Q21" s="184"/>
      <c r="R21" s="198"/>
    </row>
    <row r="22" ht="18" customHeight="1" spans="1:18">
      <c r="A22" s="179"/>
      <c r="B22" s="180"/>
      <c r="C22" s="64">
        <v>2955</v>
      </c>
      <c r="D22" s="68">
        <v>296</v>
      </c>
      <c r="E22" s="64">
        <v>6</v>
      </c>
      <c r="F22" s="64">
        <v>6</v>
      </c>
      <c r="G22" s="64"/>
      <c r="H22" s="64"/>
      <c r="I22" s="65">
        <f t="shared" si="1"/>
        <v>17730</v>
      </c>
      <c r="J22" s="64"/>
      <c r="K22" s="64"/>
      <c r="L22" s="65"/>
      <c r="M22" s="65">
        <f t="shared" si="0"/>
        <v>17730</v>
      </c>
      <c r="N22" s="167"/>
      <c r="O22" s="193">
        <v>2955</v>
      </c>
      <c r="P22" s="184">
        <v>2618</v>
      </c>
      <c r="Q22" s="184"/>
      <c r="R22" s="198">
        <f>(O22-P22)*F22</f>
        <v>2022</v>
      </c>
    </row>
    <row r="23" ht="18" customHeight="1" spans="1:18">
      <c r="A23" s="179"/>
      <c r="B23" s="178" t="s">
        <v>37</v>
      </c>
      <c r="C23" s="64">
        <v>2861</v>
      </c>
      <c r="D23" s="68">
        <v>286</v>
      </c>
      <c r="E23" s="64">
        <v>13</v>
      </c>
      <c r="F23" s="64">
        <v>13</v>
      </c>
      <c r="G23" s="64"/>
      <c r="H23" s="64"/>
      <c r="I23" s="65">
        <f t="shared" si="1"/>
        <v>37193</v>
      </c>
      <c r="J23" s="64"/>
      <c r="K23" s="65"/>
      <c r="L23" s="65"/>
      <c r="M23" s="65">
        <f t="shared" si="0"/>
        <v>37193</v>
      </c>
      <c r="N23" s="167"/>
      <c r="O23" s="189"/>
      <c r="P23" s="184"/>
      <c r="Q23" s="184"/>
      <c r="R23" s="198"/>
    </row>
    <row r="24" ht="18" customHeight="1" spans="1:18">
      <c r="A24" s="180"/>
      <c r="B24" s="180"/>
      <c r="C24" s="64">
        <v>2701</v>
      </c>
      <c r="D24" s="68">
        <v>270</v>
      </c>
      <c r="E24" s="64">
        <v>3</v>
      </c>
      <c r="F24" s="64">
        <v>3</v>
      </c>
      <c r="G24" s="64"/>
      <c r="H24" s="64"/>
      <c r="I24" s="65">
        <f t="shared" si="1"/>
        <v>8103</v>
      </c>
      <c r="J24" s="64"/>
      <c r="K24" s="64"/>
      <c r="L24" s="65"/>
      <c r="M24" s="65">
        <f t="shared" si="0"/>
        <v>8103</v>
      </c>
      <c r="N24" s="171"/>
      <c r="O24" s="194">
        <v>2701</v>
      </c>
      <c r="P24" s="191">
        <v>2440</v>
      </c>
      <c r="Q24" s="191"/>
      <c r="R24" s="199">
        <f>(O24-P24)*F24</f>
        <v>783</v>
      </c>
    </row>
    <row r="25" ht="18" customHeight="1" spans="1:14">
      <c r="A25" s="65" t="s">
        <v>38</v>
      </c>
      <c r="B25" s="64" t="s">
        <v>39</v>
      </c>
      <c r="C25" s="64"/>
      <c r="D25" s="64"/>
      <c r="E25" s="65">
        <v>148</v>
      </c>
      <c r="F25" s="64">
        <v>147</v>
      </c>
      <c r="G25" s="64"/>
      <c r="H25" s="64"/>
      <c r="I25" s="195">
        <v>1093796</v>
      </c>
      <c r="J25" s="64">
        <v>75605</v>
      </c>
      <c r="K25" s="68"/>
      <c r="L25" s="195"/>
      <c r="M25" s="195">
        <f t="shared" si="0"/>
        <v>1169401</v>
      </c>
      <c r="N25" s="66" t="s">
        <v>40</v>
      </c>
    </row>
    <row r="26" ht="18" customHeight="1" spans="1:19">
      <c r="A26" s="65"/>
      <c r="B26" s="64" t="s">
        <v>41</v>
      </c>
      <c r="C26" s="64"/>
      <c r="D26" s="64"/>
      <c r="E26" s="64">
        <v>252</v>
      </c>
      <c r="F26" s="64">
        <v>251</v>
      </c>
      <c r="G26" s="64"/>
      <c r="H26" s="64"/>
      <c r="I26" s="196"/>
      <c r="J26" s="64"/>
      <c r="K26" s="68"/>
      <c r="L26" s="196"/>
      <c r="M26" s="196"/>
      <c r="N26" s="66"/>
      <c r="Q26" s="163">
        <v>1093796</v>
      </c>
      <c r="R26" s="163">
        <v>142542</v>
      </c>
      <c r="S26" s="163">
        <f>Q26-R26</f>
        <v>951254</v>
      </c>
    </row>
    <row r="27" ht="23" customHeight="1" spans="1:18">
      <c r="A27" s="66" t="s">
        <v>42</v>
      </c>
      <c r="B27" s="66"/>
      <c r="C27" s="64"/>
      <c r="D27" s="64"/>
      <c r="E27" s="64">
        <v>344</v>
      </c>
      <c r="F27" s="64">
        <v>344</v>
      </c>
      <c r="G27" s="64"/>
      <c r="H27" s="64"/>
      <c r="I27" s="65">
        <v>55799</v>
      </c>
      <c r="J27" s="64"/>
      <c r="K27" s="65"/>
      <c r="L27" s="65"/>
      <c r="M27" s="65">
        <f>L27+K27+J27+I27</f>
        <v>55799</v>
      </c>
      <c r="N27" s="186" t="s">
        <v>43</v>
      </c>
      <c r="R27" s="163">
        <v>55799</v>
      </c>
    </row>
    <row r="28" ht="28" customHeight="1" spans="1:18">
      <c r="A28" s="181" t="s">
        <v>44</v>
      </c>
      <c r="B28" s="182"/>
      <c r="C28" s="178">
        <v>104</v>
      </c>
      <c r="D28" s="178"/>
      <c r="E28" s="178">
        <v>88</v>
      </c>
      <c r="F28" s="64">
        <v>88</v>
      </c>
      <c r="G28" s="178"/>
      <c r="H28" s="178"/>
      <c r="I28" s="65">
        <f>C28*F28</f>
        <v>9152</v>
      </c>
      <c r="J28" s="178"/>
      <c r="K28" s="195"/>
      <c r="L28" s="65"/>
      <c r="M28" s="65">
        <f>L28+K28+J28+I28</f>
        <v>9152</v>
      </c>
      <c r="N28" s="186" t="s">
        <v>45</v>
      </c>
      <c r="R28" s="163">
        <v>9152</v>
      </c>
    </row>
    <row r="29" ht="23" customHeight="1" spans="1:19">
      <c r="A29" s="61" t="s">
        <v>7</v>
      </c>
      <c r="B29" s="61"/>
      <c r="C29" s="61"/>
      <c r="D29" s="61"/>
      <c r="E29" s="64">
        <v>5836</v>
      </c>
      <c r="F29" s="64">
        <v>5741</v>
      </c>
      <c r="G29" s="64"/>
      <c r="H29" s="64">
        <f t="shared" ref="H29:M29" si="2">SUM(H6:H28)</f>
        <v>8</v>
      </c>
      <c r="I29" s="65">
        <f t="shared" si="2"/>
        <v>4048526</v>
      </c>
      <c r="J29" s="68">
        <f t="shared" si="2"/>
        <v>75605</v>
      </c>
      <c r="K29" s="68">
        <f t="shared" si="2"/>
        <v>324</v>
      </c>
      <c r="L29" s="65">
        <f t="shared" si="2"/>
        <v>34638</v>
      </c>
      <c r="M29" s="64">
        <f t="shared" si="2"/>
        <v>4159093</v>
      </c>
      <c r="N29" s="70"/>
      <c r="Q29" s="163">
        <v>4159093</v>
      </c>
      <c r="R29" s="163">
        <f>SUM(R9:R28)</f>
        <v>456683</v>
      </c>
      <c r="S29" s="163">
        <f>Q29-R29</f>
        <v>3702410</v>
      </c>
    </row>
  </sheetData>
  <mergeCells count="34">
    <mergeCell ref="A2:N2"/>
    <mergeCell ref="J3:N3"/>
    <mergeCell ref="E4:H4"/>
    <mergeCell ref="I4:J4"/>
    <mergeCell ref="K4:L4"/>
    <mergeCell ref="A6:B6"/>
    <mergeCell ref="A27:B27"/>
    <mergeCell ref="A28:B28"/>
    <mergeCell ref="A29:B29"/>
    <mergeCell ref="A13:A18"/>
    <mergeCell ref="A19:A24"/>
    <mergeCell ref="A25:A26"/>
    <mergeCell ref="B13:B15"/>
    <mergeCell ref="B16:B18"/>
    <mergeCell ref="B19:B20"/>
    <mergeCell ref="B21:B22"/>
    <mergeCell ref="B23:B24"/>
    <mergeCell ref="C4:C5"/>
    <mergeCell ref="D4:D5"/>
    <mergeCell ref="I25:I26"/>
    <mergeCell ref="J25:J26"/>
    <mergeCell ref="K25:K26"/>
    <mergeCell ref="L25:L26"/>
    <mergeCell ref="M4:M5"/>
    <mergeCell ref="M25:M26"/>
    <mergeCell ref="N4:N5"/>
    <mergeCell ref="N7:N9"/>
    <mergeCell ref="N10:N12"/>
    <mergeCell ref="N13:N18"/>
    <mergeCell ref="N19:N24"/>
    <mergeCell ref="N25:N26"/>
    <mergeCell ref="A4:B5"/>
    <mergeCell ref="A7:B9"/>
    <mergeCell ref="A10:B12"/>
  </mergeCells>
  <pageMargins left="0.357594194374685" right="0.161090974263319" top="0.0152758681985337" bottom="0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8"/>
  <sheetViews>
    <sheetView tabSelected="1" workbookViewId="0">
      <selection activeCell="K8" sqref="K8"/>
    </sheetView>
  </sheetViews>
  <sheetFormatPr defaultColWidth="9" defaultRowHeight="13.5"/>
  <sheetData>
    <row r="1" ht="14.25" customHeight="1" spans="1:13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20.25" customHeight="1" spans="1:13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customHeight="1" spans="1:13">
      <c r="A3" s="59"/>
      <c r="B3" s="59"/>
      <c r="C3" s="59"/>
      <c r="D3" s="59"/>
      <c r="E3" s="59"/>
      <c r="F3" s="59"/>
      <c r="G3" s="59"/>
      <c r="H3" s="67" t="s">
        <v>2</v>
      </c>
      <c r="I3" s="67"/>
      <c r="J3" s="67"/>
      <c r="K3" s="67"/>
      <c r="L3" s="67"/>
      <c r="M3" s="67"/>
    </row>
    <row r="4" ht="25" customHeight="1" spans="1:13">
      <c r="A4" s="1" t="s">
        <v>3</v>
      </c>
      <c r="B4" s="2"/>
      <c r="C4" s="84" t="s">
        <v>6</v>
      </c>
      <c r="D4" s="85"/>
      <c r="E4" s="85"/>
      <c r="F4" s="85"/>
      <c r="G4" s="3" t="s">
        <v>7</v>
      </c>
      <c r="H4" s="4"/>
      <c r="I4" s="5"/>
      <c r="J4" s="3" t="s">
        <v>8</v>
      </c>
      <c r="K4" s="4"/>
      <c r="L4" s="6" t="s">
        <v>9</v>
      </c>
      <c r="M4" s="53" t="s">
        <v>10</v>
      </c>
    </row>
    <row r="5" ht="25" customHeight="1" spans="1:13">
      <c r="A5" s="7"/>
      <c r="B5" s="8"/>
      <c r="C5" s="66" t="s">
        <v>11</v>
      </c>
      <c r="D5" s="86" t="s">
        <v>12</v>
      </c>
      <c r="E5" s="66" t="s">
        <v>13</v>
      </c>
      <c r="F5" s="87" t="s">
        <v>14</v>
      </c>
      <c r="G5" s="9" t="s">
        <v>15</v>
      </c>
      <c r="H5" s="10" t="s">
        <v>16</v>
      </c>
      <c r="I5" s="11"/>
      <c r="J5" s="12" t="s">
        <v>17</v>
      </c>
      <c r="K5" s="10" t="s">
        <v>18</v>
      </c>
      <c r="L5" s="13"/>
      <c r="M5" s="54"/>
    </row>
    <row r="6" ht="25" customHeight="1" spans="1:13">
      <c r="A6" s="88" t="s">
        <v>23</v>
      </c>
      <c r="B6" s="89"/>
      <c r="C6" s="64">
        <v>3526</v>
      </c>
      <c r="D6" s="64">
        <v>3526</v>
      </c>
      <c r="E6" s="90"/>
      <c r="F6" s="64"/>
      <c r="G6" s="64">
        <v>1087848</v>
      </c>
      <c r="H6" s="64"/>
      <c r="I6" s="65"/>
      <c r="J6" s="65">
        <v>22700</v>
      </c>
      <c r="K6" s="65"/>
      <c r="L6" s="65">
        <f>G6+H6+I6+J6</f>
        <v>1110548</v>
      </c>
      <c r="M6" s="109"/>
    </row>
    <row r="7" ht="25" customHeight="1" spans="1:13">
      <c r="A7" s="91" t="s">
        <v>25</v>
      </c>
      <c r="B7" s="92"/>
      <c r="C7" s="93">
        <v>496</v>
      </c>
      <c r="D7" s="93">
        <v>494</v>
      </c>
      <c r="E7" s="93"/>
      <c r="F7" s="94">
        <v>2</v>
      </c>
      <c r="G7" s="24">
        <v>474480</v>
      </c>
      <c r="H7" s="17"/>
      <c r="I7" s="18"/>
      <c r="J7" s="19"/>
      <c r="K7" s="110">
        <v>11400</v>
      </c>
      <c r="L7" s="111">
        <f>G7+K7</f>
        <v>485880</v>
      </c>
      <c r="M7" s="112"/>
    </row>
    <row r="8" ht="25" customHeight="1" spans="1:13">
      <c r="A8" s="91" t="s">
        <v>27</v>
      </c>
      <c r="B8" s="92"/>
      <c r="C8" s="93">
        <v>573</v>
      </c>
      <c r="D8" s="93">
        <v>570</v>
      </c>
      <c r="E8" s="93"/>
      <c r="F8" s="94">
        <v>3</v>
      </c>
      <c r="G8" s="24">
        <v>684030</v>
      </c>
      <c r="H8" s="17"/>
      <c r="I8" s="18"/>
      <c r="J8" s="19"/>
      <c r="K8" s="110">
        <v>21798</v>
      </c>
      <c r="L8" s="111">
        <f>G8+K8</f>
        <v>705828</v>
      </c>
      <c r="M8" s="112"/>
    </row>
    <row r="9" ht="25" customHeight="1" spans="1:13">
      <c r="A9" s="91" t="s">
        <v>29</v>
      </c>
      <c r="B9" s="92"/>
      <c r="C9" s="93">
        <v>100</v>
      </c>
      <c r="D9" s="93">
        <v>97</v>
      </c>
      <c r="E9" s="93"/>
      <c r="F9" s="94">
        <v>3</v>
      </c>
      <c r="G9" s="24">
        <v>225131</v>
      </c>
      <c r="H9" s="17"/>
      <c r="I9" s="18"/>
      <c r="J9" s="19"/>
      <c r="K9" s="110">
        <v>41754</v>
      </c>
      <c r="L9" s="111">
        <f>G9+K9</f>
        <v>266885</v>
      </c>
      <c r="M9" s="112"/>
    </row>
    <row r="10" ht="25" customHeight="1" spans="1:13">
      <c r="A10" s="91" t="s">
        <v>33</v>
      </c>
      <c r="B10" s="92"/>
      <c r="C10" s="95">
        <v>132</v>
      </c>
      <c r="D10" s="95">
        <v>132</v>
      </c>
      <c r="E10" s="95"/>
      <c r="F10" s="96"/>
      <c r="G10" s="26">
        <v>470381</v>
      </c>
      <c r="H10" s="17"/>
      <c r="I10" s="18"/>
      <c r="J10" s="19"/>
      <c r="K10" s="110"/>
      <c r="L10" s="111">
        <f>G10+K10</f>
        <v>470381</v>
      </c>
      <c r="M10" s="112"/>
    </row>
    <row r="11" ht="25" customHeight="1" spans="1:13">
      <c r="A11" s="97" t="s">
        <v>38</v>
      </c>
      <c r="B11" s="98"/>
      <c r="C11" s="99">
        <v>400</v>
      </c>
      <c r="D11" s="99">
        <v>400</v>
      </c>
      <c r="E11" s="100"/>
      <c r="F11" s="101"/>
      <c r="G11" s="29">
        <v>1141971</v>
      </c>
      <c r="H11" s="17">
        <v>77021</v>
      </c>
      <c r="I11" s="18"/>
      <c r="J11" s="19"/>
      <c r="K11" s="113"/>
      <c r="L11" s="111">
        <f>G11+K11+H11</f>
        <v>1218992</v>
      </c>
      <c r="M11" s="112"/>
    </row>
    <row r="12" ht="25" customHeight="1" spans="1:13">
      <c r="A12" s="102" t="s">
        <v>42</v>
      </c>
      <c r="B12" s="103"/>
      <c r="C12" s="104">
        <v>323</v>
      </c>
      <c r="D12" s="104">
        <v>323</v>
      </c>
      <c r="E12" s="95"/>
      <c r="F12" s="96"/>
      <c r="G12" s="36">
        <v>52669</v>
      </c>
      <c r="H12" s="17"/>
      <c r="I12" s="18"/>
      <c r="J12" s="19"/>
      <c r="K12" s="114"/>
      <c r="L12" s="115">
        <f>G12+K12</f>
        <v>52669</v>
      </c>
      <c r="M12" s="116"/>
    </row>
    <row r="13" ht="25" customHeight="1" spans="1:13">
      <c r="A13" s="105" t="s">
        <v>44</v>
      </c>
      <c r="B13" s="106"/>
      <c r="C13" s="99">
        <v>90</v>
      </c>
      <c r="D13" s="99">
        <v>90</v>
      </c>
      <c r="E13" s="100"/>
      <c r="F13" s="101"/>
      <c r="G13" s="39">
        <v>9990</v>
      </c>
      <c r="H13" s="40"/>
      <c r="I13" s="41"/>
      <c r="J13" s="42"/>
      <c r="K13" s="113"/>
      <c r="L13" s="117">
        <f>G13+K13</f>
        <v>9990</v>
      </c>
      <c r="M13" s="116"/>
    </row>
    <row r="14" ht="25" customHeight="1" spans="1:13">
      <c r="A14" s="45" t="s">
        <v>7</v>
      </c>
      <c r="B14" s="46"/>
      <c r="C14" s="107">
        <f>C6+C7+C8+C9+C10+C11+C12+C13</f>
        <v>5640</v>
      </c>
      <c r="D14" s="107">
        <f>D6+D7+D8+D9+D10+D11+D12+D13</f>
        <v>5632</v>
      </c>
      <c r="E14" s="107"/>
      <c r="F14" s="108">
        <f>SUM(F6:F11)</f>
        <v>8</v>
      </c>
      <c r="G14" s="47">
        <f>SUM(G6:G13)</f>
        <v>4146500</v>
      </c>
      <c r="H14" s="48">
        <f>SUM(H6:H11)</f>
        <v>77021</v>
      </c>
      <c r="I14" s="49"/>
      <c r="J14" s="50">
        <f>SUM(J6:J11)</f>
        <v>22700</v>
      </c>
      <c r="K14" s="51">
        <f>SUM(K6:K13)</f>
        <v>74952</v>
      </c>
      <c r="L14" s="52">
        <f>SUM(L6:L13)</f>
        <v>4321173</v>
      </c>
      <c r="M14" s="57"/>
    </row>
    <row r="17" ht="14.25"/>
    <row r="18" customHeight="1" spans="15:26">
      <c r="O18" s="118" t="s">
        <v>23</v>
      </c>
      <c r="P18" s="119"/>
      <c r="Q18" s="100">
        <v>54</v>
      </c>
      <c r="R18" s="100">
        <v>3551</v>
      </c>
      <c r="S18" s="100">
        <v>3538</v>
      </c>
      <c r="T18" s="100"/>
      <c r="U18" s="100">
        <v>12</v>
      </c>
      <c r="V18" s="100">
        <v>1018392</v>
      </c>
      <c r="W18" s="100"/>
      <c r="X18" s="142">
        <v>5886</v>
      </c>
      <c r="Y18" s="100"/>
      <c r="Z18" s="113">
        <f t="shared" ref="Z18:Z33" si="0">Y18+X18+W18+V18</f>
        <v>1024278</v>
      </c>
    </row>
    <row r="19" customHeight="1" spans="15:26">
      <c r="O19" s="120" t="s">
        <v>25</v>
      </c>
      <c r="P19" s="121"/>
      <c r="Q19" s="126">
        <v>1000</v>
      </c>
      <c r="R19" s="126">
        <v>61</v>
      </c>
      <c r="S19" s="127">
        <f t="shared" ref="S19:S34" si="1">R19-U19</f>
        <v>60</v>
      </c>
      <c r="T19" s="126"/>
      <c r="U19" s="126">
        <v>1</v>
      </c>
      <c r="V19" s="143">
        <f t="shared" ref="V19:V32" si="2">Q19*S19</f>
        <v>60000</v>
      </c>
      <c r="W19" s="126"/>
      <c r="X19" s="126"/>
      <c r="Y19" s="143">
        <f>6*U19*Q19</f>
        <v>6000</v>
      </c>
      <c r="Z19" s="159">
        <f t="shared" si="0"/>
        <v>66000</v>
      </c>
    </row>
    <row r="20" customHeight="1" spans="15:26">
      <c r="O20" s="122"/>
      <c r="P20" s="123"/>
      <c r="Q20" s="131">
        <v>800</v>
      </c>
      <c r="R20" s="131">
        <v>447</v>
      </c>
      <c r="S20" s="127">
        <f t="shared" si="1"/>
        <v>446</v>
      </c>
      <c r="T20" s="131"/>
      <c r="U20" s="131">
        <v>1</v>
      </c>
      <c r="V20" s="144">
        <f t="shared" si="2"/>
        <v>356800</v>
      </c>
      <c r="W20" s="131"/>
      <c r="X20" s="131">
        <v>800</v>
      </c>
      <c r="Y20" s="144">
        <f>Q20*6*U20</f>
        <v>4800</v>
      </c>
      <c r="Z20" s="160">
        <f t="shared" si="0"/>
        <v>362400</v>
      </c>
    </row>
    <row r="21" customHeight="1" spans="15:26">
      <c r="O21" s="91" t="s">
        <v>27</v>
      </c>
      <c r="P21" s="92"/>
      <c r="Q21" s="93">
        <v>1261</v>
      </c>
      <c r="R21" s="93">
        <v>146</v>
      </c>
      <c r="S21" s="127">
        <f t="shared" si="1"/>
        <v>146</v>
      </c>
      <c r="T21" s="93"/>
      <c r="U21" s="93"/>
      <c r="V21" s="145">
        <f t="shared" si="2"/>
        <v>184106</v>
      </c>
      <c r="W21" s="93"/>
      <c r="X21" s="93">
        <v>2522</v>
      </c>
      <c r="Y21" s="145"/>
      <c r="Z21" s="110">
        <f t="shared" si="0"/>
        <v>186628</v>
      </c>
    </row>
    <row r="22" customHeight="1" spans="15:26">
      <c r="O22" s="122"/>
      <c r="P22" s="123"/>
      <c r="Q22" s="131">
        <v>765</v>
      </c>
      <c r="R22" s="131">
        <v>427</v>
      </c>
      <c r="S22" s="127">
        <f t="shared" si="1"/>
        <v>427</v>
      </c>
      <c r="T22" s="131"/>
      <c r="U22" s="131"/>
      <c r="V22" s="144">
        <f t="shared" si="2"/>
        <v>326655</v>
      </c>
      <c r="W22" s="131"/>
      <c r="X22" s="131">
        <v>765</v>
      </c>
      <c r="Y22" s="144"/>
      <c r="Z22" s="160">
        <f t="shared" si="0"/>
        <v>327420</v>
      </c>
    </row>
    <row r="23" customHeight="1" spans="15:26">
      <c r="O23" s="124" t="s">
        <v>29</v>
      </c>
      <c r="P23" s="95" t="s">
        <v>30</v>
      </c>
      <c r="Q23" s="93">
        <v>2319</v>
      </c>
      <c r="R23" s="93">
        <v>22</v>
      </c>
      <c r="S23" s="127">
        <f t="shared" si="1"/>
        <v>22</v>
      </c>
      <c r="T23" s="93"/>
      <c r="U23" s="93"/>
      <c r="V23" s="145">
        <f t="shared" si="2"/>
        <v>51018</v>
      </c>
      <c r="W23" s="145"/>
      <c r="X23" s="93"/>
      <c r="Y23" s="145"/>
      <c r="Z23" s="110">
        <f t="shared" si="0"/>
        <v>51018</v>
      </c>
    </row>
    <row r="24" customHeight="1" spans="15:26">
      <c r="O24" s="125"/>
      <c r="P24" s="126"/>
      <c r="Q24" s="146">
        <v>1966</v>
      </c>
      <c r="R24" s="146">
        <v>5</v>
      </c>
      <c r="S24" s="127">
        <f t="shared" si="1"/>
        <v>5</v>
      </c>
      <c r="T24" s="146"/>
      <c r="U24" s="146"/>
      <c r="V24" s="21">
        <f t="shared" si="2"/>
        <v>9830</v>
      </c>
      <c r="W24" s="21"/>
      <c r="X24" s="146"/>
      <c r="Y24" s="21"/>
      <c r="Z24" s="161">
        <f t="shared" si="0"/>
        <v>9830</v>
      </c>
    </row>
    <row r="25" customHeight="1" spans="15:26">
      <c r="O25" s="125"/>
      <c r="P25" s="90" t="s">
        <v>32</v>
      </c>
      <c r="Q25" s="147">
        <v>2275</v>
      </c>
      <c r="R25" s="146">
        <v>50</v>
      </c>
      <c r="S25" s="127">
        <f t="shared" si="1"/>
        <v>49</v>
      </c>
      <c r="T25" s="146"/>
      <c r="U25" s="146">
        <v>1</v>
      </c>
      <c r="V25" s="21">
        <f t="shared" si="2"/>
        <v>111475</v>
      </c>
      <c r="W25" s="21"/>
      <c r="X25" s="146"/>
      <c r="Y25" s="21">
        <f>Q25*6*U25</f>
        <v>13650</v>
      </c>
      <c r="Z25" s="161">
        <f t="shared" si="0"/>
        <v>125125</v>
      </c>
    </row>
    <row r="26" customHeight="1" spans="15:26">
      <c r="O26" s="125"/>
      <c r="P26" s="127"/>
      <c r="Q26" s="148">
        <v>1961</v>
      </c>
      <c r="R26" s="131">
        <v>28</v>
      </c>
      <c r="S26" s="127">
        <f t="shared" si="1"/>
        <v>28</v>
      </c>
      <c r="T26" s="131"/>
      <c r="U26" s="131"/>
      <c r="V26" s="144">
        <f t="shared" si="2"/>
        <v>54908</v>
      </c>
      <c r="W26" s="144"/>
      <c r="X26" s="131"/>
      <c r="Y26" s="144"/>
      <c r="Z26" s="160">
        <f t="shared" si="0"/>
        <v>54908</v>
      </c>
    </row>
    <row r="27" customHeight="1" spans="15:26">
      <c r="O27" s="124" t="s">
        <v>33</v>
      </c>
      <c r="P27" s="95" t="s">
        <v>34</v>
      </c>
      <c r="Q27" s="93">
        <v>3612</v>
      </c>
      <c r="R27" s="93">
        <v>83</v>
      </c>
      <c r="S27" s="127">
        <f t="shared" si="1"/>
        <v>81</v>
      </c>
      <c r="T27" s="93"/>
      <c r="U27" s="93">
        <v>2</v>
      </c>
      <c r="V27" s="145">
        <f t="shared" si="2"/>
        <v>292572</v>
      </c>
      <c r="W27" s="93"/>
      <c r="X27" s="93"/>
      <c r="Y27" s="145">
        <f>Q27*6*U27</f>
        <v>43344</v>
      </c>
      <c r="Z27" s="110">
        <f t="shared" si="0"/>
        <v>335916</v>
      </c>
    </row>
    <row r="28" customHeight="1" spans="15:26">
      <c r="O28" s="125"/>
      <c r="P28" s="126"/>
      <c r="Q28" s="146">
        <v>3076</v>
      </c>
      <c r="R28" s="146">
        <v>15</v>
      </c>
      <c r="S28" s="127">
        <f t="shared" si="1"/>
        <v>15</v>
      </c>
      <c r="T28" s="146"/>
      <c r="U28" s="146"/>
      <c r="V28" s="21">
        <f t="shared" si="2"/>
        <v>46140</v>
      </c>
      <c r="W28" s="146"/>
      <c r="X28" s="146"/>
      <c r="Y28" s="21"/>
      <c r="Z28" s="161">
        <f t="shared" si="0"/>
        <v>46140</v>
      </c>
    </row>
    <row r="29" customHeight="1" spans="15:26">
      <c r="O29" s="125"/>
      <c r="P29" s="90" t="s">
        <v>36</v>
      </c>
      <c r="Q29" s="146">
        <v>3149</v>
      </c>
      <c r="R29" s="146">
        <v>14</v>
      </c>
      <c r="S29" s="127">
        <f t="shared" si="1"/>
        <v>14</v>
      </c>
      <c r="T29" s="146"/>
      <c r="U29" s="146"/>
      <c r="V29" s="21">
        <f t="shared" si="2"/>
        <v>44086</v>
      </c>
      <c r="W29" s="146"/>
      <c r="X29" s="146"/>
      <c r="Y29" s="21"/>
      <c r="Z29" s="161">
        <f t="shared" si="0"/>
        <v>44086</v>
      </c>
    </row>
    <row r="30" customHeight="1" spans="15:26">
      <c r="O30" s="125"/>
      <c r="P30" s="126"/>
      <c r="Q30" s="146">
        <v>2618</v>
      </c>
      <c r="R30" s="146">
        <v>6</v>
      </c>
      <c r="S30" s="127">
        <f t="shared" si="1"/>
        <v>6</v>
      </c>
      <c r="T30" s="146"/>
      <c r="U30" s="146"/>
      <c r="V30" s="21">
        <f t="shared" si="2"/>
        <v>15708</v>
      </c>
      <c r="W30" s="146"/>
      <c r="X30" s="146"/>
      <c r="Y30" s="21"/>
      <c r="Z30" s="161">
        <f t="shared" si="0"/>
        <v>15708</v>
      </c>
    </row>
    <row r="31" customHeight="1" spans="15:26">
      <c r="O31" s="125"/>
      <c r="P31" s="90" t="s">
        <v>37</v>
      </c>
      <c r="Q31" s="146">
        <v>2861</v>
      </c>
      <c r="R31" s="146">
        <v>13</v>
      </c>
      <c r="S31" s="127">
        <f t="shared" si="1"/>
        <v>13</v>
      </c>
      <c r="T31" s="146"/>
      <c r="U31" s="146"/>
      <c r="V31" s="21">
        <f t="shared" si="2"/>
        <v>37193</v>
      </c>
      <c r="W31" s="146"/>
      <c r="X31" s="21"/>
      <c r="Y31" s="21"/>
      <c r="Z31" s="161">
        <f t="shared" si="0"/>
        <v>37193</v>
      </c>
    </row>
    <row r="32" customHeight="1" spans="15:26">
      <c r="O32" s="128"/>
      <c r="P32" s="127"/>
      <c r="Q32" s="131">
        <v>2440</v>
      </c>
      <c r="R32" s="131">
        <v>3</v>
      </c>
      <c r="S32" s="127">
        <f t="shared" si="1"/>
        <v>3</v>
      </c>
      <c r="T32" s="131"/>
      <c r="U32" s="131"/>
      <c r="V32" s="144">
        <f t="shared" si="2"/>
        <v>7320</v>
      </c>
      <c r="W32" s="131"/>
      <c r="X32" s="131"/>
      <c r="Y32" s="144"/>
      <c r="Z32" s="160">
        <f t="shared" si="0"/>
        <v>7320</v>
      </c>
    </row>
    <row r="33" customHeight="1" spans="15:26">
      <c r="O33" s="129" t="s">
        <v>38</v>
      </c>
      <c r="P33" s="93" t="s">
        <v>39</v>
      </c>
      <c r="Q33" s="93"/>
      <c r="R33" s="145">
        <v>224</v>
      </c>
      <c r="S33" s="127">
        <f t="shared" si="1"/>
        <v>224</v>
      </c>
      <c r="T33" s="93"/>
      <c r="U33" s="93"/>
      <c r="V33" s="104">
        <v>1076940</v>
      </c>
      <c r="W33" s="93">
        <v>75605</v>
      </c>
      <c r="X33" s="149">
        <v>20650</v>
      </c>
      <c r="Y33" s="104"/>
      <c r="Z33" s="114">
        <f t="shared" si="0"/>
        <v>1173195</v>
      </c>
    </row>
    <row r="34" customHeight="1" spans="15:26">
      <c r="O34" s="130"/>
      <c r="P34" s="131" t="s">
        <v>41</v>
      </c>
      <c r="Q34" s="131"/>
      <c r="R34" s="131">
        <v>175</v>
      </c>
      <c r="S34" s="127">
        <f t="shared" si="1"/>
        <v>175</v>
      </c>
      <c r="T34" s="131"/>
      <c r="U34" s="131"/>
      <c r="V34" s="150"/>
      <c r="W34" s="131"/>
      <c r="X34" s="151"/>
      <c r="Y34" s="150"/>
      <c r="Z34" s="162"/>
    </row>
    <row r="35" customHeight="1" spans="15:26">
      <c r="O35" s="132" t="s">
        <v>7</v>
      </c>
      <c r="P35" s="133"/>
      <c r="Q35" s="133"/>
      <c r="R35" s="152">
        <v>5836</v>
      </c>
      <c r="S35" s="152">
        <v>5741</v>
      </c>
      <c r="T35" s="152"/>
      <c r="U35" s="152">
        <f t="shared" ref="U35:Z35" si="3">SUM(U18:U34)</f>
        <v>17</v>
      </c>
      <c r="V35" s="153">
        <f t="shared" si="3"/>
        <v>3693143</v>
      </c>
      <c r="W35" s="154">
        <f t="shared" si="3"/>
        <v>75605</v>
      </c>
      <c r="X35" s="154">
        <f t="shared" si="3"/>
        <v>30623</v>
      </c>
      <c r="Y35" s="153">
        <f t="shared" si="3"/>
        <v>67794</v>
      </c>
      <c r="Z35" s="152">
        <f t="shared" si="3"/>
        <v>3867165</v>
      </c>
    </row>
    <row r="36" ht="14.25"/>
    <row r="37" customHeight="1" spans="15:26">
      <c r="O37" s="134" t="s">
        <v>25</v>
      </c>
      <c r="P37" s="135"/>
      <c r="Q37" s="100">
        <v>150</v>
      </c>
      <c r="R37" s="100">
        <v>445</v>
      </c>
      <c r="S37" s="100">
        <f t="shared" ref="S37:S47" si="4">R37-U37</f>
        <v>444</v>
      </c>
      <c r="T37" s="100"/>
      <c r="U37" s="100">
        <v>1</v>
      </c>
      <c r="V37" s="99">
        <f t="shared" ref="V37:V44" si="5">Q37*S37</f>
        <v>66600</v>
      </c>
      <c r="W37" s="100"/>
      <c r="X37" s="100">
        <v>150</v>
      </c>
      <c r="Y37" s="99">
        <f>Q37*U37*6</f>
        <v>900</v>
      </c>
      <c r="Z37" s="99">
        <f t="shared" ref="Z37:Z47" si="6">Y37+X37+W37+V37</f>
        <v>67650</v>
      </c>
    </row>
    <row r="38" customHeight="1" spans="15:26">
      <c r="O38" s="134" t="s">
        <v>27</v>
      </c>
      <c r="P38" s="135"/>
      <c r="Q38" s="100">
        <v>446</v>
      </c>
      <c r="R38" s="100">
        <v>380</v>
      </c>
      <c r="S38" s="100">
        <f t="shared" si="4"/>
        <v>380</v>
      </c>
      <c r="T38" s="100"/>
      <c r="U38" s="100"/>
      <c r="V38" s="99">
        <f t="shared" si="5"/>
        <v>169480</v>
      </c>
      <c r="W38" s="100"/>
      <c r="X38" s="100">
        <v>446</v>
      </c>
      <c r="Y38" s="99"/>
      <c r="Z38" s="99">
        <f t="shared" si="6"/>
        <v>169926</v>
      </c>
    </row>
    <row r="39" customHeight="1" spans="15:26">
      <c r="O39" s="124" t="s">
        <v>29</v>
      </c>
      <c r="P39" s="95" t="s">
        <v>30</v>
      </c>
      <c r="Q39" s="93">
        <v>203</v>
      </c>
      <c r="R39" s="93">
        <v>5</v>
      </c>
      <c r="S39" s="100">
        <f t="shared" si="4"/>
        <v>5</v>
      </c>
      <c r="T39" s="93"/>
      <c r="U39" s="93"/>
      <c r="V39" s="145">
        <f t="shared" si="5"/>
        <v>1015</v>
      </c>
      <c r="W39" s="145"/>
      <c r="X39" s="93"/>
      <c r="Y39" s="145"/>
      <c r="Z39" s="99">
        <f t="shared" si="6"/>
        <v>1015</v>
      </c>
    </row>
    <row r="40" customHeight="1" spans="15:26">
      <c r="O40" s="125"/>
      <c r="P40" s="90" t="s">
        <v>32</v>
      </c>
      <c r="Q40" s="147">
        <v>164</v>
      </c>
      <c r="R40" s="146">
        <v>28</v>
      </c>
      <c r="S40" s="100">
        <f t="shared" si="4"/>
        <v>28</v>
      </c>
      <c r="T40" s="146"/>
      <c r="U40" s="146"/>
      <c r="V40" s="21">
        <f t="shared" si="5"/>
        <v>4592</v>
      </c>
      <c r="W40" s="21"/>
      <c r="X40" s="146"/>
      <c r="Y40" s="21"/>
      <c r="Z40" s="99">
        <f t="shared" si="6"/>
        <v>4592</v>
      </c>
    </row>
    <row r="41" customHeight="1" spans="15:26">
      <c r="O41" s="128"/>
      <c r="P41" s="131" t="s">
        <v>47</v>
      </c>
      <c r="Q41" s="131">
        <v>100</v>
      </c>
      <c r="R41" s="131">
        <v>7</v>
      </c>
      <c r="S41" s="100">
        <f t="shared" si="4"/>
        <v>7</v>
      </c>
      <c r="T41" s="131"/>
      <c r="U41" s="131"/>
      <c r="V41" s="144">
        <f t="shared" si="5"/>
        <v>700</v>
      </c>
      <c r="W41" s="131"/>
      <c r="X41" s="131"/>
      <c r="Y41" s="144"/>
      <c r="Z41" s="99">
        <f t="shared" si="6"/>
        <v>700</v>
      </c>
    </row>
    <row r="42" customHeight="1" spans="15:26">
      <c r="O42" s="124" t="s">
        <v>33</v>
      </c>
      <c r="P42" s="95" t="s">
        <v>34</v>
      </c>
      <c r="Q42" s="93">
        <v>282</v>
      </c>
      <c r="R42" s="93">
        <v>15</v>
      </c>
      <c r="S42" s="100">
        <f t="shared" si="4"/>
        <v>15</v>
      </c>
      <c r="T42" s="93"/>
      <c r="U42" s="93"/>
      <c r="V42" s="145">
        <f t="shared" si="5"/>
        <v>4230</v>
      </c>
      <c r="W42" s="93"/>
      <c r="X42" s="93"/>
      <c r="Y42" s="145"/>
      <c r="Z42" s="99">
        <f t="shared" si="6"/>
        <v>4230</v>
      </c>
    </row>
    <row r="43" customHeight="1" spans="15:26">
      <c r="O43" s="125"/>
      <c r="P43" s="90" t="s">
        <v>36</v>
      </c>
      <c r="Q43" s="146">
        <v>337</v>
      </c>
      <c r="R43" s="146">
        <v>6</v>
      </c>
      <c r="S43" s="100">
        <f t="shared" si="4"/>
        <v>6</v>
      </c>
      <c r="T43" s="146"/>
      <c r="U43" s="146"/>
      <c r="V43" s="21">
        <f t="shared" si="5"/>
        <v>2022</v>
      </c>
      <c r="W43" s="146"/>
      <c r="X43" s="146"/>
      <c r="Y43" s="21"/>
      <c r="Z43" s="99">
        <f t="shared" si="6"/>
        <v>2022</v>
      </c>
    </row>
    <row r="44" customHeight="1" spans="15:26">
      <c r="O44" s="128"/>
      <c r="P44" s="131" t="s">
        <v>37</v>
      </c>
      <c r="Q44" s="131">
        <v>261</v>
      </c>
      <c r="R44" s="131">
        <v>3</v>
      </c>
      <c r="S44" s="100">
        <f t="shared" si="4"/>
        <v>3</v>
      </c>
      <c r="T44" s="131"/>
      <c r="U44" s="131"/>
      <c r="V44" s="144">
        <f t="shared" si="5"/>
        <v>783</v>
      </c>
      <c r="W44" s="131"/>
      <c r="X44" s="144"/>
      <c r="Y44" s="144"/>
      <c r="Z44" s="99">
        <f t="shared" si="6"/>
        <v>783</v>
      </c>
    </row>
    <row r="45" customHeight="1" spans="15:26">
      <c r="O45" s="134" t="s">
        <v>38</v>
      </c>
      <c r="P45" s="135"/>
      <c r="Q45" s="100"/>
      <c r="R45" s="100">
        <v>46</v>
      </c>
      <c r="S45" s="100">
        <f t="shared" si="4"/>
        <v>46</v>
      </c>
      <c r="T45" s="100"/>
      <c r="U45" s="100"/>
      <c r="V45" s="99">
        <v>17931</v>
      </c>
      <c r="W45" s="100"/>
      <c r="X45" s="99">
        <v>339</v>
      </c>
      <c r="Y45" s="99"/>
      <c r="Z45" s="99">
        <f t="shared" si="6"/>
        <v>18270</v>
      </c>
    </row>
    <row r="46" customHeight="1" spans="15:26">
      <c r="O46" s="136" t="s">
        <v>42</v>
      </c>
      <c r="P46" s="137"/>
      <c r="Q46" s="100"/>
      <c r="R46" s="100">
        <v>344</v>
      </c>
      <c r="S46" s="100">
        <f t="shared" si="4"/>
        <v>344</v>
      </c>
      <c r="T46" s="100"/>
      <c r="U46" s="100"/>
      <c r="V46" s="99">
        <v>55799</v>
      </c>
      <c r="W46" s="100"/>
      <c r="X46" s="99"/>
      <c r="Y46" s="99"/>
      <c r="Z46" s="99">
        <f t="shared" si="6"/>
        <v>55799</v>
      </c>
    </row>
    <row r="47" customHeight="1" spans="15:26">
      <c r="O47" s="138" t="s">
        <v>44</v>
      </c>
      <c r="P47" s="139"/>
      <c r="Q47" s="107">
        <v>104</v>
      </c>
      <c r="R47" s="107">
        <v>87</v>
      </c>
      <c r="S47" s="100">
        <f t="shared" si="4"/>
        <v>87</v>
      </c>
      <c r="T47" s="107"/>
      <c r="U47" s="107"/>
      <c r="V47" s="155">
        <f>Q47*S47</f>
        <v>9048</v>
      </c>
      <c r="W47" s="107"/>
      <c r="X47" s="155"/>
      <c r="Y47" s="155"/>
      <c r="Z47" s="99">
        <f t="shared" si="6"/>
        <v>9048</v>
      </c>
    </row>
    <row r="48" customHeight="1" spans="15:26">
      <c r="O48" s="140" t="s">
        <v>7</v>
      </c>
      <c r="P48" s="141"/>
      <c r="Q48" s="141"/>
      <c r="R48" s="156">
        <v>5836</v>
      </c>
      <c r="S48" s="156">
        <v>5741</v>
      </c>
      <c r="T48" s="156"/>
      <c r="U48" s="156">
        <f t="shared" ref="U48:Z48" si="7">SUM(U37:U47)</f>
        <v>1</v>
      </c>
      <c r="V48" s="157">
        <f t="shared" si="7"/>
        <v>332200</v>
      </c>
      <c r="W48" s="158">
        <f t="shared" si="7"/>
        <v>0</v>
      </c>
      <c r="X48" s="158">
        <f t="shared" si="7"/>
        <v>935</v>
      </c>
      <c r="Y48" s="157">
        <f t="shared" si="7"/>
        <v>900</v>
      </c>
      <c r="Z48" s="156">
        <f t="shared" si="7"/>
        <v>334035</v>
      </c>
    </row>
  </sheetData>
  <mergeCells count="42">
    <mergeCell ref="A2:M2"/>
    <mergeCell ref="H3:M3"/>
    <mergeCell ref="C4:F4"/>
    <mergeCell ref="G4:H4"/>
    <mergeCell ref="J4:K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O18:P18"/>
    <mergeCell ref="O35:P35"/>
    <mergeCell ref="O37:P37"/>
    <mergeCell ref="O38:P38"/>
    <mergeCell ref="O45:P45"/>
    <mergeCell ref="O46:P46"/>
    <mergeCell ref="O47:P47"/>
    <mergeCell ref="O48:P48"/>
    <mergeCell ref="L4:L5"/>
    <mergeCell ref="M4:M5"/>
    <mergeCell ref="O23:O26"/>
    <mergeCell ref="O27:O32"/>
    <mergeCell ref="O33:O34"/>
    <mergeCell ref="O39:O41"/>
    <mergeCell ref="O42:O44"/>
    <mergeCell ref="P23:P24"/>
    <mergeCell ref="P25:P26"/>
    <mergeCell ref="P27:P28"/>
    <mergeCell ref="P29:P30"/>
    <mergeCell ref="P31:P32"/>
    <mergeCell ref="V33:V34"/>
    <mergeCell ref="W33:W34"/>
    <mergeCell ref="X33:X34"/>
    <mergeCell ref="Y33:Y34"/>
    <mergeCell ref="Z33:Z34"/>
    <mergeCell ref="A4:B5"/>
    <mergeCell ref="O19:P20"/>
    <mergeCell ref="O21:P22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workbookViewId="0">
      <selection activeCell="J9" sqref="J9"/>
    </sheetView>
  </sheetViews>
  <sheetFormatPr defaultColWidth="9" defaultRowHeight="13.5"/>
  <cols>
    <col min="1" max="1" width="13" customWidth="1"/>
    <col min="2" max="2" width="14.875" customWidth="1"/>
    <col min="6" max="6" width="10" customWidth="1"/>
    <col min="7" max="7" width="8.375" customWidth="1"/>
    <col min="8" max="8" width="8.625" customWidth="1"/>
    <col min="9" max="9" width="7.75" customWidth="1"/>
    <col min="10" max="10" width="7.875" customWidth="1"/>
    <col min="12" max="12" width="11.875" customWidth="1"/>
    <col min="13" max="13" width="8.875" customWidth="1"/>
    <col min="14" max="15" width="9" customWidth="1"/>
    <col min="16" max="16" width="10.875" customWidth="1"/>
    <col min="17" max="17" width="16.25" customWidth="1"/>
  </cols>
  <sheetData>
    <row r="1" ht="23" customHeight="1" spans="1:14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75"/>
    </row>
    <row r="2" ht="20.25" customHeight="1" spans="1:14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76"/>
    </row>
    <row r="3" ht="15" customHeight="1" spans="1:14">
      <c r="A3" s="59"/>
      <c r="B3" s="59"/>
      <c r="C3" s="59"/>
      <c r="D3" s="59"/>
      <c r="E3" s="59"/>
      <c r="F3" s="59"/>
      <c r="G3" s="59"/>
      <c r="H3" s="59"/>
      <c r="I3" s="67" t="s">
        <v>2</v>
      </c>
      <c r="J3" s="67"/>
      <c r="K3" s="67"/>
      <c r="L3" s="67"/>
      <c r="M3" s="67"/>
      <c r="N3" s="77"/>
    </row>
    <row r="4" ht="27" customHeight="1" spans="1:14">
      <c r="A4" s="61" t="s">
        <v>3</v>
      </c>
      <c r="B4" s="61"/>
      <c r="C4" s="66" t="s">
        <v>4</v>
      </c>
      <c r="D4" s="66" t="s">
        <v>6</v>
      </c>
      <c r="E4" s="66"/>
      <c r="F4" s="66"/>
      <c r="G4" s="66"/>
      <c r="H4" s="64" t="s">
        <v>7</v>
      </c>
      <c r="I4" s="64"/>
      <c r="J4" s="64" t="s">
        <v>8</v>
      </c>
      <c r="K4" s="64"/>
      <c r="L4" s="66" t="s">
        <v>9</v>
      </c>
      <c r="M4" s="64" t="s">
        <v>10</v>
      </c>
      <c r="N4" s="77"/>
    </row>
    <row r="5" ht="27" customHeight="1" spans="1:17">
      <c r="A5" s="61"/>
      <c r="B5" s="61"/>
      <c r="C5" s="66"/>
      <c r="D5" s="66" t="s">
        <v>11</v>
      </c>
      <c r="E5" s="66" t="s">
        <v>12</v>
      </c>
      <c r="F5" s="66" t="s">
        <v>13</v>
      </c>
      <c r="G5" s="66" t="s">
        <v>14</v>
      </c>
      <c r="H5" s="66" t="s">
        <v>15</v>
      </c>
      <c r="I5" s="64" t="s">
        <v>16</v>
      </c>
      <c r="J5" s="64" t="s">
        <v>17</v>
      </c>
      <c r="K5" s="64" t="s">
        <v>18</v>
      </c>
      <c r="L5" s="66"/>
      <c r="M5" s="64"/>
      <c r="N5" s="77"/>
      <c r="O5" s="78"/>
      <c r="P5" s="78"/>
      <c r="Q5" s="78"/>
    </row>
    <row r="6" ht="25" customHeight="1" spans="1:14">
      <c r="A6" s="72" t="s">
        <v>49</v>
      </c>
      <c r="B6" s="73"/>
      <c r="C6" s="64">
        <v>58</v>
      </c>
      <c r="D6" s="64">
        <v>3526</v>
      </c>
      <c r="E6" s="64">
        <v>3526</v>
      </c>
      <c r="F6" s="64"/>
      <c r="G6" s="64"/>
      <c r="H6" s="64">
        <v>1087848</v>
      </c>
      <c r="I6" s="64"/>
      <c r="J6" s="65">
        <v>22700</v>
      </c>
      <c r="K6" s="64"/>
      <c r="L6" s="65">
        <f>H6+I6+J6</f>
        <v>1110548</v>
      </c>
      <c r="M6" s="64"/>
      <c r="N6" s="77"/>
    </row>
    <row r="7" ht="18" customHeight="1" spans="1:14">
      <c r="A7" s="64" t="s">
        <v>25</v>
      </c>
      <c r="B7" s="64"/>
      <c r="C7" s="64">
        <v>1040</v>
      </c>
      <c r="D7" s="64">
        <v>60</v>
      </c>
      <c r="E7" s="64">
        <f t="shared" ref="E7:E22" si="0">D7-G7</f>
        <v>60</v>
      </c>
      <c r="F7" s="64"/>
      <c r="G7" s="64"/>
      <c r="H7" s="65">
        <f t="shared" ref="H7:H20" si="1">C7*E7</f>
        <v>62400</v>
      </c>
      <c r="I7" s="64"/>
      <c r="J7" s="64"/>
      <c r="K7" s="65"/>
      <c r="L7" s="65">
        <f t="shared" ref="L6:L21" si="2">K7+J7+I7+H7</f>
        <v>62400</v>
      </c>
      <c r="M7" s="66"/>
      <c r="N7" s="79"/>
    </row>
    <row r="8" ht="18" customHeight="1" spans="1:14">
      <c r="A8" s="64"/>
      <c r="B8" s="64"/>
      <c r="C8" s="64">
        <v>840</v>
      </c>
      <c r="D8" s="64">
        <v>436</v>
      </c>
      <c r="E8" s="64">
        <v>434</v>
      </c>
      <c r="F8" s="64"/>
      <c r="G8" s="64">
        <v>2</v>
      </c>
      <c r="H8" s="65">
        <f t="shared" si="1"/>
        <v>364560</v>
      </c>
      <c r="I8" s="64"/>
      <c r="J8" s="64"/>
      <c r="K8" s="65">
        <v>11400</v>
      </c>
      <c r="L8" s="65">
        <f t="shared" si="2"/>
        <v>375960</v>
      </c>
      <c r="M8" s="66"/>
      <c r="N8" s="79"/>
    </row>
    <row r="9" ht="16" customHeight="1" spans="1:14">
      <c r="A9" s="64" t="s">
        <v>27</v>
      </c>
      <c r="B9" s="64"/>
      <c r="C9" s="64">
        <v>1299</v>
      </c>
      <c r="D9" s="64">
        <v>147</v>
      </c>
      <c r="E9" s="64">
        <v>147</v>
      </c>
      <c r="F9" s="64"/>
      <c r="G9" s="64"/>
      <c r="H9" s="65">
        <f t="shared" si="1"/>
        <v>190953</v>
      </c>
      <c r="I9" s="64"/>
      <c r="J9" s="64"/>
      <c r="K9" s="65"/>
      <c r="L9" s="65">
        <f t="shared" si="2"/>
        <v>190953</v>
      </c>
      <c r="M9" s="66"/>
      <c r="N9" s="79"/>
    </row>
    <row r="10" ht="16" customHeight="1" spans="1:14">
      <c r="A10" s="64"/>
      <c r="B10" s="64"/>
      <c r="C10" s="64">
        <v>803</v>
      </c>
      <c r="D10" s="64">
        <v>426</v>
      </c>
      <c r="E10" s="64">
        <v>423</v>
      </c>
      <c r="F10" s="64"/>
      <c r="G10" s="64">
        <v>3</v>
      </c>
      <c r="H10" s="65">
        <f t="shared" si="1"/>
        <v>339669</v>
      </c>
      <c r="I10" s="64"/>
      <c r="J10" s="64"/>
      <c r="K10" s="80">
        <v>21798</v>
      </c>
      <c r="L10" s="65">
        <f t="shared" si="2"/>
        <v>361467</v>
      </c>
      <c r="M10" s="66"/>
      <c r="N10" s="79"/>
    </row>
    <row r="11" ht="16" customHeight="1" spans="1:14">
      <c r="A11" s="64" t="s">
        <v>29</v>
      </c>
      <c r="B11" s="64" t="s">
        <v>30</v>
      </c>
      <c r="C11" s="64">
        <v>2439</v>
      </c>
      <c r="D11" s="64">
        <v>20</v>
      </c>
      <c r="E11" s="64">
        <f t="shared" si="0"/>
        <v>19</v>
      </c>
      <c r="F11" s="64"/>
      <c r="G11" s="64">
        <v>1</v>
      </c>
      <c r="H11" s="65">
        <f t="shared" si="1"/>
        <v>46341</v>
      </c>
      <c r="I11" s="65"/>
      <c r="J11" s="64"/>
      <c r="K11" s="81">
        <v>14634</v>
      </c>
      <c r="L11" s="65">
        <f t="shared" si="2"/>
        <v>60975</v>
      </c>
      <c r="M11" s="66"/>
      <c r="N11" s="79"/>
    </row>
    <row r="12" ht="16" customHeight="1" spans="1:17">
      <c r="A12" s="64"/>
      <c r="B12" s="64"/>
      <c r="C12" s="64">
        <v>2086</v>
      </c>
      <c r="D12" s="64">
        <v>5</v>
      </c>
      <c r="E12" s="64">
        <f t="shared" si="0"/>
        <v>5</v>
      </c>
      <c r="F12" s="64"/>
      <c r="G12" s="64"/>
      <c r="H12" s="65">
        <f t="shared" si="1"/>
        <v>10430</v>
      </c>
      <c r="I12" s="65"/>
      <c r="J12" s="64"/>
      <c r="K12" s="65"/>
      <c r="L12" s="65">
        <f t="shared" si="2"/>
        <v>10430</v>
      </c>
      <c r="M12" s="66"/>
      <c r="N12" s="79"/>
      <c r="O12" s="78"/>
      <c r="P12" s="78"/>
      <c r="Q12" s="78"/>
    </row>
    <row r="13" ht="16" customHeight="1" spans="1:17">
      <c r="A13" s="64"/>
      <c r="B13" s="64" t="s">
        <v>32</v>
      </c>
      <c r="C13" s="66">
        <v>2395</v>
      </c>
      <c r="D13" s="64">
        <v>47</v>
      </c>
      <c r="E13" s="64">
        <f t="shared" si="0"/>
        <v>46</v>
      </c>
      <c r="F13" s="64"/>
      <c r="G13" s="64">
        <v>1</v>
      </c>
      <c r="H13" s="65">
        <f t="shared" si="1"/>
        <v>110170</v>
      </c>
      <c r="I13" s="65"/>
      <c r="J13" s="64"/>
      <c r="K13" s="82">
        <v>14370</v>
      </c>
      <c r="L13" s="65">
        <f t="shared" si="2"/>
        <v>124540</v>
      </c>
      <c r="M13" s="66"/>
      <c r="N13" s="79"/>
      <c r="O13" s="78"/>
      <c r="P13" s="78"/>
      <c r="Q13" s="78"/>
    </row>
    <row r="14" ht="16" customHeight="1" spans="1:17">
      <c r="A14" s="64"/>
      <c r="B14" s="64"/>
      <c r="C14" s="66">
        <v>2081</v>
      </c>
      <c r="D14" s="64">
        <v>28</v>
      </c>
      <c r="E14" s="64">
        <v>27</v>
      </c>
      <c r="F14" s="64"/>
      <c r="G14" s="64">
        <v>1</v>
      </c>
      <c r="H14" s="65">
        <f t="shared" si="1"/>
        <v>56187</v>
      </c>
      <c r="I14" s="65"/>
      <c r="J14" s="64"/>
      <c r="K14" s="65">
        <v>12750</v>
      </c>
      <c r="L14" s="65">
        <f t="shared" si="2"/>
        <v>68937</v>
      </c>
      <c r="M14" s="66"/>
      <c r="N14" s="79"/>
      <c r="O14" s="78"/>
      <c r="P14" s="78"/>
      <c r="Q14" s="78"/>
    </row>
    <row r="15" ht="16" customHeight="1" spans="1:17">
      <c r="A15" s="64" t="s">
        <v>33</v>
      </c>
      <c r="B15" s="64" t="s">
        <v>34</v>
      </c>
      <c r="C15" s="64">
        <v>3827</v>
      </c>
      <c r="D15" s="64">
        <v>80</v>
      </c>
      <c r="E15" s="64">
        <f t="shared" si="0"/>
        <v>80</v>
      </c>
      <c r="F15" s="64"/>
      <c r="G15" s="64"/>
      <c r="H15" s="65">
        <f t="shared" si="1"/>
        <v>306160</v>
      </c>
      <c r="I15" s="64"/>
      <c r="J15" s="64"/>
      <c r="K15" s="65"/>
      <c r="L15" s="65">
        <f t="shared" si="2"/>
        <v>306160</v>
      </c>
      <c r="M15" s="66"/>
      <c r="N15" s="78"/>
      <c r="O15" s="78"/>
      <c r="P15" s="78"/>
      <c r="Q15" s="78"/>
    </row>
    <row r="16" ht="16" customHeight="1" spans="1:17">
      <c r="A16" s="64"/>
      <c r="B16" s="64"/>
      <c r="C16" s="64">
        <v>3291</v>
      </c>
      <c r="D16" s="64">
        <v>15</v>
      </c>
      <c r="E16" s="64">
        <f t="shared" si="0"/>
        <v>15</v>
      </c>
      <c r="F16" s="64"/>
      <c r="G16" s="64"/>
      <c r="H16" s="65">
        <f t="shared" si="1"/>
        <v>49365</v>
      </c>
      <c r="I16" s="64"/>
      <c r="J16" s="64"/>
      <c r="K16" s="65"/>
      <c r="L16" s="65">
        <f t="shared" si="2"/>
        <v>49365</v>
      </c>
      <c r="M16" s="66"/>
      <c r="N16" s="78"/>
      <c r="O16" s="78"/>
      <c r="P16" s="78"/>
      <c r="Q16" s="78"/>
    </row>
    <row r="17" ht="16" customHeight="1" spans="1:17">
      <c r="A17" s="64"/>
      <c r="B17" s="64" t="s">
        <v>36</v>
      </c>
      <c r="C17" s="64">
        <v>3306</v>
      </c>
      <c r="D17" s="64">
        <v>14</v>
      </c>
      <c r="E17" s="64">
        <f t="shared" si="0"/>
        <v>14</v>
      </c>
      <c r="F17" s="64"/>
      <c r="G17" s="64"/>
      <c r="H17" s="65">
        <f t="shared" si="1"/>
        <v>46284</v>
      </c>
      <c r="I17" s="64"/>
      <c r="J17" s="64"/>
      <c r="K17" s="65"/>
      <c r="L17" s="65">
        <f t="shared" si="2"/>
        <v>46284</v>
      </c>
      <c r="M17" s="66"/>
      <c r="N17" s="78"/>
      <c r="O17" s="78"/>
      <c r="P17" s="78"/>
      <c r="Q17" s="78"/>
    </row>
    <row r="18" ht="16" customHeight="1" spans="1:14">
      <c r="A18" s="64"/>
      <c r="B18" s="64"/>
      <c r="C18" s="64">
        <v>2775</v>
      </c>
      <c r="D18" s="64">
        <v>7</v>
      </c>
      <c r="E18" s="64">
        <f t="shared" si="0"/>
        <v>7</v>
      </c>
      <c r="F18" s="64"/>
      <c r="G18" s="64"/>
      <c r="H18" s="65">
        <f t="shared" si="1"/>
        <v>19425</v>
      </c>
      <c r="I18" s="64"/>
      <c r="J18" s="64"/>
      <c r="K18" s="65"/>
      <c r="L18" s="65">
        <f t="shared" si="2"/>
        <v>19425</v>
      </c>
      <c r="M18" s="66"/>
      <c r="N18" s="79"/>
    </row>
    <row r="19" ht="16" customHeight="1" spans="1:14">
      <c r="A19" s="64"/>
      <c r="B19" s="64" t="s">
        <v>37</v>
      </c>
      <c r="C19" s="64">
        <v>2983</v>
      </c>
      <c r="D19" s="64">
        <v>13</v>
      </c>
      <c r="E19" s="64">
        <f t="shared" si="0"/>
        <v>13</v>
      </c>
      <c r="F19" s="64"/>
      <c r="G19" s="64"/>
      <c r="H19" s="65">
        <f t="shared" si="1"/>
        <v>38779</v>
      </c>
      <c r="I19" s="64"/>
      <c r="J19" s="65"/>
      <c r="K19" s="65"/>
      <c r="L19" s="65">
        <f t="shared" si="2"/>
        <v>38779</v>
      </c>
      <c r="M19" s="66"/>
      <c r="N19" s="79"/>
    </row>
    <row r="20" ht="16" customHeight="1" spans="1:14">
      <c r="A20" s="64"/>
      <c r="B20" s="64"/>
      <c r="C20" s="64">
        <v>2562</v>
      </c>
      <c r="D20" s="64">
        <v>3</v>
      </c>
      <c r="E20" s="64">
        <f t="shared" si="0"/>
        <v>3</v>
      </c>
      <c r="F20" s="64"/>
      <c r="G20" s="64"/>
      <c r="H20" s="65">
        <f t="shared" si="1"/>
        <v>7686</v>
      </c>
      <c r="I20" s="64"/>
      <c r="J20" s="64"/>
      <c r="K20" s="65"/>
      <c r="L20" s="65">
        <f t="shared" si="2"/>
        <v>7686</v>
      </c>
      <c r="M20" s="66"/>
      <c r="N20" s="79"/>
    </row>
    <row r="21" ht="20" customHeight="1" spans="1:14">
      <c r="A21" s="65" t="s">
        <v>38</v>
      </c>
      <c r="B21" s="64" t="s">
        <v>39</v>
      </c>
      <c r="C21" s="64"/>
      <c r="D21" s="65">
        <v>175</v>
      </c>
      <c r="E21" s="64">
        <v>175</v>
      </c>
      <c r="F21" s="64"/>
      <c r="G21" s="74"/>
      <c r="H21" s="65">
        <v>1130791</v>
      </c>
      <c r="I21" s="64">
        <v>77021</v>
      </c>
      <c r="J21" s="68"/>
      <c r="K21" s="65"/>
      <c r="L21" s="65">
        <f t="shared" si="2"/>
        <v>1207812</v>
      </c>
      <c r="M21" s="66"/>
      <c r="N21" s="79"/>
    </row>
    <row r="22" ht="20" customHeight="1" spans="1:14">
      <c r="A22" s="65"/>
      <c r="B22" s="64" t="s">
        <v>41</v>
      </c>
      <c r="C22" s="64"/>
      <c r="D22" s="64">
        <v>227</v>
      </c>
      <c r="E22" s="64">
        <v>226</v>
      </c>
      <c r="F22" s="64"/>
      <c r="G22" s="64"/>
      <c r="H22" s="65"/>
      <c r="I22" s="64"/>
      <c r="J22" s="68"/>
      <c r="K22" s="65"/>
      <c r="L22" s="65"/>
      <c r="M22" s="66"/>
      <c r="N22" s="79"/>
    </row>
    <row r="23" ht="20" customHeight="1" spans="1:14">
      <c r="A23" s="62" t="s">
        <v>42</v>
      </c>
      <c r="B23" s="62"/>
      <c r="C23" s="64"/>
      <c r="D23" s="64">
        <v>323</v>
      </c>
      <c r="E23" s="64">
        <v>323</v>
      </c>
      <c r="F23" s="64"/>
      <c r="G23" s="64"/>
      <c r="H23" s="65">
        <v>52669</v>
      </c>
      <c r="I23" s="64"/>
      <c r="J23" s="65"/>
      <c r="K23" s="65"/>
      <c r="L23" s="65">
        <f>K23+J23+I23+H23</f>
        <v>52669</v>
      </c>
      <c r="M23" s="70"/>
      <c r="N23" s="83"/>
    </row>
    <row r="24" ht="20" customHeight="1" spans="1:14">
      <c r="A24" s="62" t="s">
        <v>44</v>
      </c>
      <c r="B24" s="62"/>
      <c r="C24" s="64">
        <v>111</v>
      </c>
      <c r="D24" s="64">
        <v>90</v>
      </c>
      <c r="E24" s="64">
        <v>90</v>
      </c>
      <c r="F24" s="64"/>
      <c r="G24" s="64"/>
      <c r="H24" s="65">
        <f>C24*E24</f>
        <v>9990</v>
      </c>
      <c r="I24" s="64"/>
      <c r="J24" s="65"/>
      <c r="K24" s="65"/>
      <c r="L24" s="65">
        <f>K24+J24+I24+H24</f>
        <v>9990</v>
      </c>
      <c r="M24" s="70"/>
      <c r="N24" s="83"/>
    </row>
    <row r="25" ht="24" customHeight="1" spans="1:14">
      <c r="A25" s="61" t="s">
        <v>7</v>
      </c>
      <c r="B25" s="61"/>
      <c r="C25" s="61"/>
      <c r="D25" s="64">
        <v>5836</v>
      </c>
      <c r="E25" s="64">
        <v>5741</v>
      </c>
      <c r="F25" s="64"/>
      <c r="G25" s="64">
        <f>SUM(G6:G22)</f>
        <v>8</v>
      </c>
      <c r="H25" s="65">
        <f>H6+H7+H8+H9+H10+H11+H12+H13+H14+H15+H16+H17+H18+H19+H20+H21+H23+H24</f>
        <v>3929707</v>
      </c>
      <c r="I25" s="68">
        <v>77021</v>
      </c>
      <c r="J25" s="68">
        <f>SUM(J6:J20)</f>
        <v>22700</v>
      </c>
      <c r="K25" s="65">
        <f>K6+K7+K8+K9+K10+K11+K12+K13+K14+K15+K16+K17+K18+K19+K20+K21</f>
        <v>74952</v>
      </c>
      <c r="L25" s="64">
        <f>L6+L7+L8+L9+L10+L11+L12+L13+L14+L15+L16+L17+L18+L19+L20+L21+L23+L24</f>
        <v>4104380</v>
      </c>
      <c r="M25" s="70"/>
      <c r="N25" s="83"/>
    </row>
  </sheetData>
  <mergeCells count="33">
    <mergeCell ref="A2:M2"/>
    <mergeCell ref="I3:M3"/>
    <mergeCell ref="D4:G4"/>
    <mergeCell ref="H4:I4"/>
    <mergeCell ref="J4:K4"/>
    <mergeCell ref="A6:B6"/>
    <mergeCell ref="A23:B23"/>
    <mergeCell ref="A24:B24"/>
    <mergeCell ref="A25:B25"/>
    <mergeCell ref="A11:A14"/>
    <mergeCell ref="A15:A20"/>
    <mergeCell ref="A21:A22"/>
    <mergeCell ref="B11:B12"/>
    <mergeCell ref="B13:B14"/>
    <mergeCell ref="B15:B16"/>
    <mergeCell ref="B17:B18"/>
    <mergeCell ref="B19:B20"/>
    <mergeCell ref="C4:C5"/>
    <mergeCell ref="H21:H22"/>
    <mergeCell ref="I21:I22"/>
    <mergeCell ref="J21:J22"/>
    <mergeCell ref="K21:K22"/>
    <mergeCell ref="L4:L5"/>
    <mergeCell ref="L21:L22"/>
    <mergeCell ref="M4:M5"/>
    <mergeCell ref="M7:M8"/>
    <mergeCell ref="M9:M10"/>
    <mergeCell ref="M11:M14"/>
    <mergeCell ref="M15:M20"/>
    <mergeCell ref="M21:M22"/>
    <mergeCell ref="A4:B5"/>
    <mergeCell ref="A7:B8"/>
    <mergeCell ref="A9:B10"/>
  </mergeCells>
  <pageMargins left="0.751294958309864" right="0.751294958309864" top="0.802677447401633" bottom="0.802677447401633" header="0.499937478012926" footer="0.4999374780129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A2" sqref="A2:M2"/>
    </sheetView>
  </sheetViews>
  <sheetFormatPr defaultColWidth="9" defaultRowHeight="13.5"/>
  <cols>
    <col min="1" max="1" width="16.75" customWidth="1"/>
    <col min="2" max="2" width="18.75" customWidth="1"/>
    <col min="4" max="5" width="8.75" customWidth="1"/>
    <col min="6" max="6" width="8.25" customWidth="1"/>
    <col min="7" max="7" width="9.25" customWidth="1"/>
    <col min="8" max="8" width="14.75" customWidth="1"/>
    <col min="9" max="11" width="8.125" customWidth="1"/>
    <col min="12" max="12" width="11.625" customWidth="1"/>
    <col min="13" max="13" width="8" customWidth="1"/>
  </cols>
  <sheetData>
    <row r="1" ht="31" customHeight="1" spans="1:13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ht="41" customHeight="1" spans="1:13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6" customHeight="1" spans="1:13">
      <c r="A3" s="59"/>
      <c r="B3" s="59"/>
      <c r="C3" s="59"/>
      <c r="D3" s="59"/>
      <c r="E3" s="59"/>
      <c r="F3" s="59"/>
      <c r="G3" s="59"/>
      <c r="H3" s="59"/>
      <c r="I3" s="67" t="s">
        <v>2</v>
      </c>
      <c r="J3" s="67"/>
      <c r="K3" s="67"/>
      <c r="L3" s="67"/>
      <c r="M3" s="67"/>
    </row>
    <row r="4" ht="39" customHeight="1" spans="1:13">
      <c r="A4" s="61" t="s">
        <v>52</v>
      </c>
      <c r="B4" s="61"/>
      <c r="C4" s="62" t="s">
        <v>53</v>
      </c>
      <c r="D4" s="62" t="s">
        <v>6</v>
      </c>
      <c r="E4" s="62"/>
      <c r="F4" s="62"/>
      <c r="G4" s="62"/>
      <c r="H4" s="63" t="s">
        <v>7</v>
      </c>
      <c r="I4" s="63"/>
      <c r="J4" s="63" t="s">
        <v>8</v>
      </c>
      <c r="K4" s="63"/>
      <c r="L4" s="62" t="s">
        <v>9</v>
      </c>
      <c r="M4" s="63" t="s">
        <v>10</v>
      </c>
    </row>
    <row r="5" ht="39" customHeight="1" spans="1:13">
      <c r="A5" s="61"/>
      <c r="B5" s="61"/>
      <c r="C5" s="62"/>
      <c r="D5" s="62" t="s">
        <v>11</v>
      </c>
      <c r="E5" s="62" t="s">
        <v>12</v>
      </c>
      <c r="F5" s="62" t="s">
        <v>13</v>
      </c>
      <c r="G5" s="62" t="s">
        <v>14</v>
      </c>
      <c r="H5" s="62" t="s">
        <v>54</v>
      </c>
      <c r="I5" s="63" t="s">
        <v>16</v>
      </c>
      <c r="J5" s="63" t="s">
        <v>17</v>
      </c>
      <c r="K5" s="63" t="s">
        <v>18</v>
      </c>
      <c r="L5" s="62"/>
      <c r="M5" s="63"/>
    </row>
    <row r="6" ht="27" customHeight="1" spans="1:13">
      <c r="A6" s="63" t="s">
        <v>25</v>
      </c>
      <c r="B6" s="63"/>
      <c r="C6" s="64">
        <v>110</v>
      </c>
      <c r="D6" s="64">
        <v>432</v>
      </c>
      <c r="E6" s="64">
        <v>432</v>
      </c>
      <c r="F6" s="64"/>
      <c r="G6" s="64"/>
      <c r="H6" s="65">
        <f t="shared" ref="H6:H13" si="0">C6*E6</f>
        <v>47520</v>
      </c>
      <c r="I6" s="64"/>
      <c r="J6" s="64"/>
      <c r="K6" s="65"/>
      <c r="L6" s="65">
        <f t="shared" ref="L6:L13" si="1">K6+J6+I6+H6</f>
        <v>47520</v>
      </c>
      <c r="M6" s="66"/>
    </row>
    <row r="7" ht="27" customHeight="1" spans="1:13">
      <c r="A7" s="63" t="s">
        <v>27</v>
      </c>
      <c r="B7" s="63"/>
      <c r="C7" s="64">
        <v>408</v>
      </c>
      <c r="D7" s="64">
        <v>376</v>
      </c>
      <c r="E7" s="64">
        <f t="shared" ref="E7:E14" si="2">D7-G7</f>
        <v>376</v>
      </c>
      <c r="F7" s="64"/>
      <c r="G7" s="64"/>
      <c r="H7" s="65">
        <f t="shared" si="0"/>
        <v>153408</v>
      </c>
      <c r="I7" s="64"/>
      <c r="J7" s="64"/>
      <c r="K7" s="65"/>
      <c r="L7" s="65">
        <f t="shared" si="1"/>
        <v>153408</v>
      </c>
      <c r="M7" s="66"/>
    </row>
    <row r="8" ht="22" customHeight="1" spans="1:13">
      <c r="A8" s="63" t="s">
        <v>29</v>
      </c>
      <c r="B8" s="63" t="s">
        <v>30</v>
      </c>
      <c r="C8" s="64">
        <v>83</v>
      </c>
      <c r="D8" s="64">
        <v>5</v>
      </c>
      <c r="E8" s="64">
        <f t="shared" si="2"/>
        <v>5</v>
      </c>
      <c r="F8" s="64"/>
      <c r="G8" s="64"/>
      <c r="H8" s="65">
        <f t="shared" si="0"/>
        <v>415</v>
      </c>
      <c r="I8" s="65"/>
      <c r="J8" s="64"/>
      <c r="K8" s="65"/>
      <c r="L8" s="65">
        <f t="shared" si="1"/>
        <v>415</v>
      </c>
      <c r="M8" s="66"/>
    </row>
    <row r="9" ht="22" customHeight="1" spans="1:13">
      <c r="A9" s="63"/>
      <c r="B9" s="63" t="s">
        <v>32</v>
      </c>
      <c r="C9" s="66">
        <v>44</v>
      </c>
      <c r="D9" s="64">
        <v>27</v>
      </c>
      <c r="E9" s="64">
        <v>27</v>
      </c>
      <c r="F9" s="64"/>
      <c r="G9" s="64"/>
      <c r="H9" s="65">
        <f t="shared" si="0"/>
        <v>1188</v>
      </c>
      <c r="I9" s="65"/>
      <c r="J9" s="64"/>
      <c r="K9" s="65"/>
      <c r="L9" s="65">
        <f t="shared" si="1"/>
        <v>1188</v>
      </c>
      <c r="M9" s="66"/>
    </row>
    <row r="10" ht="22" customHeight="1" spans="1:13">
      <c r="A10" s="63"/>
      <c r="B10" s="63" t="s">
        <v>47</v>
      </c>
      <c r="C10" s="64">
        <v>100</v>
      </c>
      <c r="D10" s="64">
        <v>4</v>
      </c>
      <c r="E10" s="64">
        <f t="shared" si="2"/>
        <v>4</v>
      </c>
      <c r="F10" s="64"/>
      <c r="G10" s="64"/>
      <c r="H10" s="65">
        <f t="shared" si="0"/>
        <v>400</v>
      </c>
      <c r="I10" s="64"/>
      <c r="J10" s="64"/>
      <c r="K10" s="65"/>
      <c r="L10" s="65">
        <f t="shared" si="1"/>
        <v>400</v>
      </c>
      <c r="M10" s="66"/>
    </row>
    <row r="11" ht="31" customHeight="1" spans="1:13">
      <c r="A11" s="63" t="s">
        <v>33</v>
      </c>
      <c r="B11" s="63" t="s">
        <v>34</v>
      </c>
      <c r="C11" s="64">
        <v>67</v>
      </c>
      <c r="D11" s="64">
        <v>15</v>
      </c>
      <c r="E11" s="64">
        <f t="shared" si="2"/>
        <v>15</v>
      </c>
      <c r="F11" s="64"/>
      <c r="G11" s="64"/>
      <c r="H11" s="65">
        <f t="shared" si="0"/>
        <v>1005</v>
      </c>
      <c r="I11" s="64"/>
      <c r="J11" s="64"/>
      <c r="K11" s="65"/>
      <c r="L11" s="65">
        <f t="shared" si="1"/>
        <v>1005</v>
      </c>
      <c r="M11" s="66"/>
    </row>
    <row r="12" ht="31" customHeight="1" spans="1:13">
      <c r="A12" s="63"/>
      <c r="B12" s="63" t="s">
        <v>36</v>
      </c>
      <c r="C12" s="64">
        <v>180</v>
      </c>
      <c r="D12" s="64">
        <v>7</v>
      </c>
      <c r="E12" s="64">
        <f t="shared" si="2"/>
        <v>7</v>
      </c>
      <c r="F12" s="64"/>
      <c r="G12" s="64"/>
      <c r="H12" s="65">
        <f t="shared" si="0"/>
        <v>1260</v>
      </c>
      <c r="I12" s="64"/>
      <c r="J12" s="64"/>
      <c r="K12" s="65"/>
      <c r="L12" s="65">
        <f t="shared" si="1"/>
        <v>1260</v>
      </c>
      <c r="M12" s="66"/>
    </row>
    <row r="13" ht="31" customHeight="1" spans="1:13">
      <c r="A13" s="63"/>
      <c r="B13" s="63" t="s">
        <v>37</v>
      </c>
      <c r="C13" s="64">
        <v>139</v>
      </c>
      <c r="D13" s="64">
        <v>3</v>
      </c>
      <c r="E13" s="64">
        <f t="shared" si="2"/>
        <v>3</v>
      </c>
      <c r="F13" s="64"/>
      <c r="G13" s="64"/>
      <c r="H13" s="65">
        <f t="shared" si="0"/>
        <v>417</v>
      </c>
      <c r="I13" s="64"/>
      <c r="J13" s="65"/>
      <c r="K13" s="65"/>
      <c r="L13" s="65">
        <f t="shared" si="1"/>
        <v>417</v>
      </c>
      <c r="M13" s="66"/>
    </row>
    <row r="14" ht="31" customHeight="1" spans="1:13">
      <c r="A14" s="63" t="s">
        <v>38</v>
      </c>
      <c r="B14" s="63" t="s">
        <v>39</v>
      </c>
      <c r="C14" s="64"/>
      <c r="D14" s="65">
        <v>43</v>
      </c>
      <c r="E14" s="64">
        <f t="shared" si="2"/>
        <v>43</v>
      </c>
      <c r="F14" s="64"/>
      <c r="G14" s="64"/>
      <c r="H14" s="65">
        <v>11180</v>
      </c>
      <c r="I14" s="64"/>
      <c r="J14" s="68"/>
      <c r="K14" s="65"/>
      <c r="L14" s="65">
        <f>I14+H14</f>
        <v>11180</v>
      </c>
      <c r="M14" s="69"/>
    </row>
    <row r="15" ht="34" customHeight="1" spans="1:13">
      <c r="A15" s="61" t="s">
        <v>7</v>
      </c>
      <c r="B15" s="61"/>
      <c r="C15" s="64" t="s">
        <v>55</v>
      </c>
      <c r="D15" s="64">
        <f>D6+D7+D8+D9+D10+D11+D12+D13+D14</f>
        <v>912</v>
      </c>
      <c r="E15" s="64">
        <f>E6+E7+E8+E9+E10+E11+E12+E13+E14</f>
        <v>912</v>
      </c>
      <c r="F15" s="64" t="s">
        <v>55</v>
      </c>
      <c r="G15" s="64" t="s">
        <v>55</v>
      </c>
      <c r="H15" s="65">
        <f>SUM(H6:H14)</f>
        <v>216793</v>
      </c>
      <c r="I15" s="65" t="s">
        <v>55</v>
      </c>
      <c r="J15" s="65" t="s">
        <v>55</v>
      </c>
      <c r="K15" s="65" t="s">
        <v>55</v>
      </c>
      <c r="L15" s="65">
        <f>SUM(L6:L14)</f>
        <v>216793</v>
      </c>
      <c r="M15" s="70"/>
    </row>
    <row r="18" spans="10:10">
      <c r="J18" s="71"/>
    </row>
  </sheetData>
  <mergeCells count="16">
    <mergeCell ref="A2:M2"/>
    <mergeCell ref="I3:M3"/>
    <mergeCell ref="D4:G4"/>
    <mergeCell ref="H4:I4"/>
    <mergeCell ref="J4:K4"/>
    <mergeCell ref="A6:B6"/>
    <mergeCell ref="A7:B7"/>
    <mergeCell ref="A15:B15"/>
    <mergeCell ref="A8:A10"/>
    <mergeCell ref="A11:A13"/>
    <mergeCell ref="C4:C5"/>
    <mergeCell ref="L4:L5"/>
    <mergeCell ref="M4:M5"/>
    <mergeCell ref="M8:M9"/>
    <mergeCell ref="M11:M13"/>
    <mergeCell ref="A4:B5"/>
  </mergeCells>
  <printOptions horizontalCentered="1"/>
  <pageMargins left="0.393055555555556" right="0.393055555555556" top="0.60625" bottom="0.393055555555556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opLeftCell="A3" workbookViewId="0">
      <selection activeCell="C5" sqref="C5"/>
    </sheetView>
  </sheetViews>
  <sheetFormatPr defaultColWidth="9" defaultRowHeight="13.5"/>
  <sheetData>
    <row r="1" spans="1:9">
      <c r="A1" s="1" t="s">
        <v>3</v>
      </c>
      <c r="B1" s="2"/>
      <c r="C1" s="3" t="s">
        <v>7</v>
      </c>
      <c r="D1" s="4"/>
      <c r="E1" s="5"/>
      <c r="F1" s="3" t="s">
        <v>8</v>
      </c>
      <c r="G1" s="4"/>
      <c r="H1" s="6" t="s">
        <v>9</v>
      </c>
      <c r="I1" s="53" t="s">
        <v>10</v>
      </c>
    </row>
    <row r="2" ht="24.75" spans="1:9">
      <c r="A2" s="7"/>
      <c r="B2" s="8"/>
      <c r="C2" s="9" t="s">
        <v>15</v>
      </c>
      <c r="D2" s="10" t="s">
        <v>16</v>
      </c>
      <c r="E2" s="11"/>
      <c r="F2" s="12" t="s">
        <v>17</v>
      </c>
      <c r="G2" s="10" t="s">
        <v>18</v>
      </c>
      <c r="H2" s="13"/>
      <c r="I2" s="54"/>
    </row>
    <row r="3" ht="14.25" spans="1:9">
      <c r="A3" s="14" t="s">
        <v>23</v>
      </c>
      <c r="B3" s="15"/>
      <c r="C3" s="16" t="e">
        <f>SUM(省级!H6:J6,县级!#REF!)</f>
        <v>#REF!</v>
      </c>
      <c r="D3" s="17"/>
      <c r="E3" s="18"/>
      <c r="F3" s="19"/>
      <c r="G3" s="20"/>
      <c r="H3" s="21" t="e">
        <f>SUM(C3:G3)</f>
        <v>#REF!</v>
      </c>
      <c r="I3" s="4"/>
    </row>
    <row r="4" ht="14.25" spans="1:9">
      <c r="A4" s="22" t="s">
        <v>25</v>
      </c>
      <c r="B4" s="23"/>
      <c r="C4" s="24">
        <f>SUM(省级!H7:J8,县级!H6:J6)</f>
        <v>474480</v>
      </c>
      <c r="D4" s="17"/>
      <c r="E4" s="18"/>
      <c r="F4" s="19"/>
      <c r="G4" s="25"/>
      <c r="H4" s="21">
        <f t="shared" ref="H4:H12" si="0">SUM(C4:G4)</f>
        <v>474480</v>
      </c>
      <c r="I4" s="55"/>
    </row>
    <row r="5" ht="14.25" spans="1:9">
      <c r="A5" s="22" t="s">
        <v>27</v>
      </c>
      <c r="B5" s="23"/>
      <c r="C5" s="24">
        <f>SUM(省级!H9:J10,县级!H7:J7)</f>
        <v>684030</v>
      </c>
      <c r="D5" s="17"/>
      <c r="E5" s="18"/>
      <c r="F5" s="19"/>
      <c r="G5" s="25"/>
      <c r="H5" s="21">
        <f t="shared" si="0"/>
        <v>684030</v>
      </c>
      <c r="I5" s="55"/>
    </row>
    <row r="6" ht="14.25" spans="1:9">
      <c r="A6" s="22" t="s">
        <v>29</v>
      </c>
      <c r="B6" s="23"/>
      <c r="C6" s="24">
        <f>SUM(省级!H11:J14,县级!H8:J10)</f>
        <v>225131</v>
      </c>
      <c r="D6" s="17"/>
      <c r="E6" s="18"/>
      <c r="F6" s="19"/>
      <c r="G6" s="25"/>
      <c r="H6" s="21">
        <f t="shared" si="0"/>
        <v>225131</v>
      </c>
      <c r="I6" s="55"/>
    </row>
    <row r="7" ht="14.25" spans="1:9">
      <c r="A7" s="22" t="s">
        <v>33</v>
      </c>
      <c r="B7" s="23"/>
      <c r="C7" s="26">
        <f>SUM(省级!H15:J20,县级!H11:J13)</f>
        <v>470381</v>
      </c>
      <c r="D7" s="17"/>
      <c r="E7" s="18"/>
      <c r="F7" s="19"/>
      <c r="G7" s="25"/>
      <c r="H7" s="21">
        <f t="shared" si="0"/>
        <v>470381</v>
      </c>
      <c r="I7" s="55"/>
    </row>
    <row r="8" ht="14.25" spans="1:9">
      <c r="A8" s="27" t="s">
        <v>38</v>
      </c>
      <c r="B8" s="28"/>
      <c r="C8" s="29" t="e">
        <f>SUM(县级!#REF!)</f>
        <v>#REF!</v>
      </c>
      <c r="D8" s="17"/>
      <c r="E8" s="18"/>
      <c r="F8" s="19"/>
      <c r="G8" s="30"/>
      <c r="H8" s="21" t="e">
        <f t="shared" si="0"/>
        <v>#REF!</v>
      </c>
      <c r="I8" s="55"/>
    </row>
    <row r="9" ht="14.25" spans="1:9">
      <c r="A9" s="31" t="s">
        <v>16</v>
      </c>
      <c r="B9" s="32"/>
      <c r="C9" s="17" t="e">
        <f>SUM(县级!#REF!)</f>
        <v>#REF!</v>
      </c>
      <c r="D9" s="17"/>
      <c r="E9" s="18"/>
      <c r="F9" s="19"/>
      <c r="G9" s="33"/>
      <c r="H9" s="21" t="e">
        <f t="shared" si="0"/>
        <v>#REF!</v>
      </c>
      <c r="I9" s="55"/>
    </row>
    <row r="10" ht="14.25" spans="1:9">
      <c r="A10" s="34" t="s">
        <v>42</v>
      </c>
      <c r="B10" s="35"/>
      <c r="C10" s="36">
        <f>SUM(省级!H23)</f>
        <v>52669</v>
      </c>
      <c r="D10" s="17"/>
      <c r="E10" s="18"/>
      <c r="F10" s="19"/>
      <c r="G10" s="33"/>
      <c r="H10" s="21">
        <f t="shared" si="0"/>
        <v>52669</v>
      </c>
      <c r="I10" s="56"/>
    </row>
    <row r="11" ht="14.25" spans="1:9">
      <c r="A11" s="37" t="s">
        <v>44</v>
      </c>
      <c r="B11" s="38"/>
      <c r="C11" s="39">
        <f>SUM(省级!H24)</f>
        <v>9990</v>
      </c>
      <c r="D11" s="40"/>
      <c r="E11" s="41"/>
      <c r="F11" s="42"/>
      <c r="G11" s="30"/>
      <c r="H11" s="21">
        <f t="shared" si="0"/>
        <v>9990</v>
      </c>
      <c r="I11" s="56"/>
    </row>
    <row r="12" ht="14.25" spans="1:9">
      <c r="A12" s="43" t="s">
        <v>56</v>
      </c>
      <c r="B12" s="44"/>
      <c r="C12" s="39">
        <f>SUM(省级!K6:K20,县级!K6:K14)</f>
        <v>74952</v>
      </c>
      <c r="D12" s="40"/>
      <c r="E12" s="41"/>
      <c r="F12" s="42"/>
      <c r="G12" s="30"/>
      <c r="H12" s="21">
        <f t="shared" si="0"/>
        <v>74952</v>
      </c>
      <c r="I12" s="55"/>
    </row>
    <row r="13" ht="14.25" spans="1:9">
      <c r="A13" s="45" t="s">
        <v>7</v>
      </c>
      <c r="B13" s="46"/>
      <c r="C13" s="47" t="e">
        <f>SUM(C3:C11)</f>
        <v>#REF!</v>
      </c>
      <c r="D13" s="48">
        <f>SUM(D3:D8)</f>
        <v>0</v>
      </c>
      <c r="E13" s="49"/>
      <c r="F13" s="50">
        <f>SUM(F3:F8)</f>
        <v>0</v>
      </c>
      <c r="G13" s="51">
        <f>SUM(G3:G11)</f>
        <v>0</v>
      </c>
      <c r="H13" s="52" t="e">
        <f>SUM(H3:H12)</f>
        <v>#REF!</v>
      </c>
      <c r="I13" s="57"/>
    </row>
  </sheetData>
  <mergeCells count="16">
    <mergeCell ref="C1:D1"/>
    <mergeCell ref="F1:G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H1:H2"/>
    <mergeCell ref="I1:I2"/>
    <mergeCell ref="A1:B2"/>
  </mergeCells>
  <pageMargins left="0.75" right="0.75" top="1" bottom="1" header="0.5" footer="0.5"/>
  <headerFooter/>
  <ignoredErrors>
    <ignoredError sqref="C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</vt:lpstr>
      <vt:lpstr>总表</vt:lpstr>
      <vt:lpstr>省级</vt:lpstr>
      <vt:lpstr>县级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NINGMEI</cp:lastModifiedBy>
  <cp:revision>0</cp:revision>
  <dcterms:created xsi:type="dcterms:W3CDTF">2022-02-08T06:18:00Z</dcterms:created>
  <dcterms:modified xsi:type="dcterms:W3CDTF">2024-03-11T01:23:37Z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93B488C9D2184DBEBEF555414540D601_13</vt:lpwstr>
  </property>
  <property fmtid="{D5CDD505-2E9C-101B-9397-08002B2CF9AE}" pid="3" name="KSOProductBuildVer">
    <vt:lpwstr>2052-12.1.0.16250</vt:lpwstr>
  </property>
</Properties>
</file>